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worksheets/sheet7.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J:\SPD FOLDERS\Land Use &amp; Transportation\Guidance &amp; Reference Documents\CEQA GUIDELINES\2019-2020 Friant Ranch\6-15-2020 draft documents for website\"/>
    </mc:Choice>
  </mc:AlternateContent>
  <bookViews>
    <workbookView xWindow="-120" yWindow="-120" windowWidth="29040" windowHeight="15840"/>
  </bookViews>
  <sheets>
    <sheet name="Health Incidences" sheetId="11" r:id="rId1"/>
    <sheet name="Health Incidences RAW" sheetId="14" state="hidden" r:id="rId2"/>
    <sheet name="Linear Model NCA" sheetId="12" state="hidden" r:id="rId3"/>
    <sheet name="Linear Model 5AirDistricts" sheetId="10" state="hidden" r:id="rId4"/>
    <sheet name="Low2x" sheetId="7" state="hidden" r:id="rId5"/>
    <sheet name="High8x" sheetId="13" state="hidden" r:id="rId6"/>
    <sheet name="Crossref" sheetId="5"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2" i="12" l="1"/>
  <c r="D81" i="12"/>
  <c r="D80" i="12"/>
  <c r="D79" i="12"/>
  <c r="D78" i="12"/>
  <c r="D77" i="12"/>
  <c r="D76" i="12"/>
  <c r="D75" i="12"/>
  <c r="D74" i="12"/>
  <c r="D73" i="12"/>
  <c r="D72" i="12"/>
  <c r="D71" i="12"/>
  <c r="D70" i="12"/>
  <c r="D69" i="12"/>
  <c r="D68" i="12"/>
  <c r="D67" i="12"/>
  <c r="D66" i="12"/>
  <c r="D65" i="12"/>
  <c r="J65" i="12" s="1"/>
  <c r="D64" i="12"/>
  <c r="D63" i="12"/>
  <c r="D62" i="12"/>
  <c r="D61" i="12"/>
  <c r="D60" i="12"/>
  <c r="D59" i="12"/>
  <c r="D58" i="12"/>
  <c r="N58" i="12" s="1"/>
  <c r="D57" i="12"/>
  <c r="D56" i="12"/>
  <c r="D55" i="12"/>
  <c r="D54" i="12"/>
  <c r="D53" i="12"/>
  <c r="J53" i="12" s="1"/>
  <c r="D52" i="12"/>
  <c r="D51" i="12"/>
  <c r="D50" i="12"/>
  <c r="D49" i="12"/>
  <c r="D48" i="12"/>
  <c r="D47" i="12"/>
  <c r="D46" i="12"/>
  <c r="D45" i="12"/>
  <c r="D44" i="12"/>
  <c r="D43" i="12"/>
  <c r="D42" i="12"/>
  <c r="N42" i="12" s="1"/>
  <c r="D41" i="12"/>
  <c r="D40" i="12"/>
  <c r="D39" i="12"/>
  <c r="D38" i="12"/>
  <c r="D37" i="12"/>
  <c r="D36" i="12"/>
  <c r="D35" i="12"/>
  <c r="D34" i="12"/>
  <c r="D33" i="12"/>
  <c r="D32" i="12"/>
  <c r="D31" i="12"/>
  <c r="D30" i="12"/>
  <c r="D29" i="12"/>
  <c r="D28" i="12"/>
  <c r="D27" i="12"/>
  <c r="D26" i="12"/>
  <c r="D25" i="12"/>
  <c r="D24" i="12"/>
  <c r="D23" i="12"/>
  <c r="D22" i="12"/>
  <c r="D21" i="12"/>
  <c r="D20" i="12"/>
  <c r="D19" i="12"/>
  <c r="D18" i="12"/>
  <c r="D17" i="12"/>
  <c r="D16" i="12"/>
  <c r="D15" i="12"/>
  <c r="D14" i="12"/>
  <c r="D13" i="12"/>
  <c r="H8" i="12"/>
  <c r="H7" i="12"/>
  <c r="H6" i="12"/>
  <c r="E82" i="12"/>
  <c r="E81" i="12"/>
  <c r="E80" i="12"/>
  <c r="E79" i="12"/>
  <c r="E78" i="12"/>
  <c r="E77" i="12"/>
  <c r="E76" i="12"/>
  <c r="E75" i="12"/>
  <c r="E74" i="12"/>
  <c r="E73" i="12"/>
  <c r="E72" i="12"/>
  <c r="E71" i="12"/>
  <c r="E70" i="12"/>
  <c r="E69" i="12"/>
  <c r="E68" i="12"/>
  <c r="E67" i="12"/>
  <c r="E66" i="12"/>
  <c r="E65" i="12"/>
  <c r="E64" i="12"/>
  <c r="E63" i="12"/>
  <c r="E62" i="12"/>
  <c r="E61" i="12"/>
  <c r="E60" i="12"/>
  <c r="E59" i="12"/>
  <c r="E58" i="12"/>
  <c r="E57" i="12"/>
  <c r="E56" i="12"/>
  <c r="E55" i="12"/>
  <c r="E54" i="12"/>
  <c r="E53" i="12"/>
  <c r="E52" i="12"/>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E13" i="12"/>
  <c r="L13" i="12" l="1"/>
  <c r="U13" i="12"/>
  <c r="S13" i="12"/>
  <c r="Q13" i="12"/>
  <c r="O13" i="12"/>
  <c r="M13" i="12"/>
  <c r="K13" i="12"/>
  <c r="T13" i="12"/>
  <c r="R13" i="12"/>
  <c r="P13" i="12"/>
  <c r="U19" i="12"/>
  <c r="S19" i="12"/>
  <c r="Q19" i="12"/>
  <c r="O19" i="12"/>
  <c r="M19" i="12"/>
  <c r="K19" i="12"/>
  <c r="P19" i="12"/>
  <c r="T19" i="12"/>
  <c r="R19" i="12"/>
  <c r="U25" i="12"/>
  <c r="S25" i="12"/>
  <c r="Q25" i="12"/>
  <c r="O25" i="12"/>
  <c r="M25" i="12"/>
  <c r="K25" i="12"/>
  <c r="T25" i="12"/>
  <c r="R25" i="12"/>
  <c r="P25" i="12"/>
  <c r="U31" i="12"/>
  <c r="S31" i="12"/>
  <c r="Q31" i="12"/>
  <c r="O31" i="12"/>
  <c r="M31" i="12"/>
  <c r="K31" i="12"/>
  <c r="T31" i="12"/>
  <c r="R31" i="12"/>
  <c r="P31" i="12"/>
  <c r="L37" i="12"/>
  <c r="U37" i="12"/>
  <c r="S37" i="12"/>
  <c r="Q37" i="12"/>
  <c r="O37" i="12"/>
  <c r="M37" i="12"/>
  <c r="K37" i="12"/>
  <c r="T37" i="12"/>
  <c r="R37" i="12"/>
  <c r="P37" i="12"/>
  <c r="U43" i="12"/>
  <c r="S43" i="12"/>
  <c r="Q43" i="12"/>
  <c r="O43" i="12"/>
  <c r="M43" i="12"/>
  <c r="K43" i="12"/>
  <c r="T43" i="12"/>
  <c r="R43" i="12"/>
  <c r="P43" i="12"/>
  <c r="U49" i="12"/>
  <c r="S49" i="12"/>
  <c r="Q49" i="12"/>
  <c r="O49" i="12"/>
  <c r="M49" i="12"/>
  <c r="K49" i="12"/>
  <c r="T49" i="12"/>
  <c r="R49" i="12"/>
  <c r="P49" i="12"/>
  <c r="U55" i="12"/>
  <c r="S55" i="12"/>
  <c r="Q55" i="12"/>
  <c r="O55" i="12"/>
  <c r="M55" i="12"/>
  <c r="K55" i="12"/>
  <c r="T55" i="12"/>
  <c r="R55" i="12"/>
  <c r="P55" i="12"/>
  <c r="L61" i="12"/>
  <c r="U61" i="12"/>
  <c r="S61" i="12"/>
  <c r="Q61" i="12"/>
  <c r="O61" i="12"/>
  <c r="M61" i="12"/>
  <c r="K61" i="12"/>
  <c r="T61" i="12"/>
  <c r="R61" i="12"/>
  <c r="P61" i="12"/>
  <c r="N67" i="12"/>
  <c r="U67" i="12"/>
  <c r="S67" i="12"/>
  <c r="Q67" i="12"/>
  <c r="O67" i="12"/>
  <c r="M67" i="12"/>
  <c r="K67" i="12"/>
  <c r="T67" i="12"/>
  <c r="R67" i="12"/>
  <c r="P67" i="12"/>
  <c r="U73" i="12"/>
  <c r="S73" i="12"/>
  <c r="Q73" i="12"/>
  <c r="O73" i="12"/>
  <c r="M73" i="12"/>
  <c r="K73" i="12"/>
  <c r="T73" i="12"/>
  <c r="R73" i="12"/>
  <c r="P73" i="12"/>
  <c r="U79" i="12"/>
  <c r="S79" i="12"/>
  <c r="Q79" i="12"/>
  <c r="O79" i="12"/>
  <c r="M79" i="12"/>
  <c r="K79" i="12"/>
  <c r="T79" i="12"/>
  <c r="R79" i="12"/>
  <c r="P79" i="12"/>
  <c r="U14" i="12"/>
  <c r="S14" i="12"/>
  <c r="Q14" i="12"/>
  <c r="O14" i="12"/>
  <c r="M14" i="12"/>
  <c r="K14" i="12"/>
  <c r="R14" i="12"/>
  <c r="P14" i="12"/>
  <c r="T14" i="12"/>
  <c r="U20" i="12"/>
  <c r="S20" i="12"/>
  <c r="Q20" i="12"/>
  <c r="O20" i="12"/>
  <c r="M20" i="12"/>
  <c r="K20" i="12"/>
  <c r="R20" i="12"/>
  <c r="P20" i="12"/>
  <c r="T20" i="12"/>
  <c r="J26" i="12"/>
  <c r="U26" i="12"/>
  <c r="S26" i="12"/>
  <c r="Q26" i="12"/>
  <c r="O26" i="12"/>
  <c r="M26" i="12"/>
  <c r="K26" i="12"/>
  <c r="R26" i="12"/>
  <c r="P26" i="12"/>
  <c r="T26" i="12"/>
  <c r="N32" i="12"/>
  <c r="U32" i="12"/>
  <c r="S32" i="12"/>
  <c r="Q32" i="12"/>
  <c r="O32" i="12"/>
  <c r="M32" i="12"/>
  <c r="K32" i="12"/>
  <c r="R32" i="12"/>
  <c r="P32" i="12"/>
  <c r="T32" i="12"/>
  <c r="U38" i="12"/>
  <c r="S38" i="12"/>
  <c r="Q38" i="12"/>
  <c r="O38" i="12"/>
  <c r="M38" i="12"/>
  <c r="K38" i="12"/>
  <c r="R38" i="12"/>
  <c r="P38" i="12"/>
  <c r="T38" i="12"/>
  <c r="U44" i="12"/>
  <c r="S44" i="12"/>
  <c r="Q44" i="12"/>
  <c r="O44" i="12"/>
  <c r="M44" i="12"/>
  <c r="K44" i="12"/>
  <c r="R44" i="12"/>
  <c r="P44" i="12"/>
  <c r="T44" i="12"/>
  <c r="J50" i="12"/>
  <c r="U50" i="12"/>
  <c r="S50" i="12"/>
  <c r="Q50" i="12"/>
  <c r="O50" i="12"/>
  <c r="M50" i="12"/>
  <c r="K50" i="12"/>
  <c r="R50" i="12"/>
  <c r="P50" i="12"/>
  <c r="T50" i="12"/>
  <c r="N56" i="12"/>
  <c r="U56" i="12"/>
  <c r="S56" i="12"/>
  <c r="Q56" i="12"/>
  <c r="O56" i="12"/>
  <c r="M56" i="12"/>
  <c r="K56" i="12"/>
  <c r="R56" i="12"/>
  <c r="P56" i="12"/>
  <c r="T56" i="12"/>
  <c r="U62" i="12"/>
  <c r="S62" i="12"/>
  <c r="Q62" i="12"/>
  <c r="O62" i="12"/>
  <c r="M62" i="12"/>
  <c r="K62" i="12"/>
  <c r="R62" i="12"/>
  <c r="P62" i="12"/>
  <c r="T62" i="12"/>
  <c r="U68" i="12"/>
  <c r="S68" i="12"/>
  <c r="Q68" i="12"/>
  <c r="O68" i="12"/>
  <c r="M68" i="12"/>
  <c r="K68" i="12"/>
  <c r="R68" i="12"/>
  <c r="T68" i="12"/>
  <c r="P68" i="12"/>
  <c r="J74" i="12"/>
  <c r="U74" i="12"/>
  <c r="S74" i="12"/>
  <c r="Q74" i="12"/>
  <c r="O74" i="12"/>
  <c r="M74" i="12"/>
  <c r="K74" i="12"/>
  <c r="R74" i="12"/>
  <c r="P74" i="12"/>
  <c r="T74" i="12"/>
  <c r="N80" i="12"/>
  <c r="U80" i="12"/>
  <c r="S80" i="12"/>
  <c r="Q80" i="12"/>
  <c r="O80" i="12"/>
  <c r="M80" i="12"/>
  <c r="K80" i="12"/>
  <c r="R80" i="12"/>
  <c r="P80" i="12"/>
  <c r="T80" i="12"/>
  <c r="U15" i="12"/>
  <c r="S15" i="12"/>
  <c r="Q15" i="12"/>
  <c r="O15" i="12"/>
  <c r="M15" i="12"/>
  <c r="K15" i="12"/>
  <c r="P15" i="12"/>
  <c r="T15" i="12"/>
  <c r="R15" i="12"/>
  <c r="L21" i="12"/>
  <c r="U21" i="12"/>
  <c r="S21" i="12"/>
  <c r="Q21" i="12"/>
  <c r="O21" i="12"/>
  <c r="M21" i="12"/>
  <c r="K21" i="12"/>
  <c r="T21" i="12"/>
  <c r="P21" i="12"/>
  <c r="R21" i="12"/>
  <c r="U27" i="12"/>
  <c r="S27" i="12"/>
  <c r="Q27" i="12"/>
  <c r="O27" i="12"/>
  <c r="M27" i="12"/>
  <c r="K27" i="12"/>
  <c r="T27" i="12"/>
  <c r="R27" i="12"/>
  <c r="P27" i="12"/>
  <c r="U33" i="12"/>
  <c r="S33" i="12"/>
  <c r="Q33" i="12"/>
  <c r="O33" i="12"/>
  <c r="M33" i="12"/>
  <c r="K33" i="12"/>
  <c r="T33" i="12"/>
  <c r="R33" i="12"/>
  <c r="P33" i="12"/>
  <c r="U39" i="12"/>
  <c r="S39" i="12"/>
  <c r="Q39" i="12"/>
  <c r="O39" i="12"/>
  <c r="M39" i="12"/>
  <c r="K39" i="12"/>
  <c r="T39" i="12"/>
  <c r="R39" i="12"/>
  <c r="P39" i="12"/>
  <c r="L45" i="12"/>
  <c r="U45" i="12"/>
  <c r="S45" i="12"/>
  <c r="Q45" i="12"/>
  <c r="O45" i="12"/>
  <c r="M45" i="12"/>
  <c r="K45" i="12"/>
  <c r="T45" i="12"/>
  <c r="R45" i="12"/>
  <c r="P45" i="12"/>
  <c r="U51" i="12"/>
  <c r="S51" i="12"/>
  <c r="Q51" i="12"/>
  <c r="O51" i="12"/>
  <c r="M51" i="12"/>
  <c r="K51" i="12"/>
  <c r="T51" i="12"/>
  <c r="R51" i="12"/>
  <c r="P51" i="12"/>
  <c r="U57" i="12"/>
  <c r="S57" i="12"/>
  <c r="Q57" i="12"/>
  <c r="O57" i="12"/>
  <c r="M57" i="12"/>
  <c r="K57" i="12"/>
  <c r="T57" i="12"/>
  <c r="R57" i="12"/>
  <c r="P57" i="12"/>
  <c r="U63" i="12"/>
  <c r="S63" i="12"/>
  <c r="Q63" i="12"/>
  <c r="O63" i="12"/>
  <c r="M63" i="12"/>
  <c r="K63" i="12"/>
  <c r="T63" i="12"/>
  <c r="R63" i="12"/>
  <c r="P63" i="12"/>
  <c r="L69" i="12"/>
  <c r="U69" i="12"/>
  <c r="S69" i="12"/>
  <c r="Q69" i="12"/>
  <c r="O69" i="12"/>
  <c r="M69" i="12"/>
  <c r="K69" i="12"/>
  <c r="T69" i="12"/>
  <c r="R69" i="12"/>
  <c r="P69" i="12"/>
  <c r="U75" i="12"/>
  <c r="S75" i="12"/>
  <c r="Q75" i="12"/>
  <c r="O75" i="12"/>
  <c r="M75" i="12"/>
  <c r="K75" i="12"/>
  <c r="T75" i="12"/>
  <c r="R75" i="12"/>
  <c r="P75" i="12"/>
  <c r="U81" i="12"/>
  <c r="S81" i="12"/>
  <c r="Q81" i="12"/>
  <c r="O81" i="12"/>
  <c r="M81" i="12"/>
  <c r="K81" i="12"/>
  <c r="T81" i="12"/>
  <c r="R81" i="12"/>
  <c r="P81" i="12"/>
  <c r="N16" i="12"/>
  <c r="U16" i="12"/>
  <c r="S16" i="12"/>
  <c r="Q16" i="12"/>
  <c r="O16" i="12"/>
  <c r="M16" i="12"/>
  <c r="K16" i="12"/>
  <c r="R16" i="12"/>
  <c r="P16" i="12"/>
  <c r="T16" i="12"/>
  <c r="U22" i="12"/>
  <c r="S22" i="12"/>
  <c r="Q22" i="12"/>
  <c r="O22" i="12"/>
  <c r="M22" i="12"/>
  <c r="K22" i="12"/>
  <c r="R22" i="12"/>
  <c r="P22" i="12"/>
  <c r="T22" i="12"/>
  <c r="U28" i="12"/>
  <c r="S28" i="12"/>
  <c r="Q28" i="12"/>
  <c r="O28" i="12"/>
  <c r="M28" i="12"/>
  <c r="K28" i="12"/>
  <c r="R28" i="12"/>
  <c r="P28" i="12"/>
  <c r="T28" i="12"/>
  <c r="J34" i="12"/>
  <c r="U34" i="12"/>
  <c r="S34" i="12"/>
  <c r="Q34" i="12"/>
  <c r="O34" i="12"/>
  <c r="M34" i="12"/>
  <c r="K34" i="12"/>
  <c r="R34" i="12"/>
  <c r="T34" i="12"/>
  <c r="P34" i="12"/>
  <c r="N40" i="12"/>
  <c r="U40" i="12"/>
  <c r="S40" i="12"/>
  <c r="Q40" i="12"/>
  <c r="O40" i="12"/>
  <c r="M40" i="12"/>
  <c r="K40" i="12"/>
  <c r="R40" i="12"/>
  <c r="P40" i="12"/>
  <c r="T40" i="12"/>
  <c r="U46" i="12"/>
  <c r="S46" i="12"/>
  <c r="Q46" i="12"/>
  <c r="O46" i="12"/>
  <c r="M46" i="12"/>
  <c r="K46" i="12"/>
  <c r="R46" i="12"/>
  <c r="T46" i="12"/>
  <c r="P46" i="12"/>
  <c r="U52" i="12"/>
  <c r="S52" i="12"/>
  <c r="Q52" i="12"/>
  <c r="O52" i="12"/>
  <c r="M52" i="12"/>
  <c r="K52" i="12"/>
  <c r="R52" i="12"/>
  <c r="P52" i="12"/>
  <c r="T52" i="12"/>
  <c r="J58" i="12"/>
  <c r="U58" i="12"/>
  <c r="S58" i="12"/>
  <c r="Q58" i="12"/>
  <c r="O58" i="12"/>
  <c r="M58" i="12"/>
  <c r="K58" i="12"/>
  <c r="R58" i="12"/>
  <c r="T58" i="12"/>
  <c r="P58" i="12"/>
  <c r="N64" i="12"/>
  <c r="U64" i="12"/>
  <c r="S64" i="12"/>
  <c r="Q64" i="12"/>
  <c r="O64" i="12"/>
  <c r="M64" i="12"/>
  <c r="K64" i="12"/>
  <c r="R64" i="12"/>
  <c r="P64" i="12"/>
  <c r="T64" i="12"/>
  <c r="U70" i="12"/>
  <c r="S70" i="12"/>
  <c r="Q70" i="12"/>
  <c r="O70" i="12"/>
  <c r="M70" i="12"/>
  <c r="K70" i="12"/>
  <c r="R70" i="12"/>
  <c r="P70" i="12"/>
  <c r="T70" i="12"/>
  <c r="U76" i="12"/>
  <c r="S76" i="12"/>
  <c r="Q76" i="12"/>
  <c r="O76" i="12"/>
  <c r="M76" i="12"/>
  <c r="K76" i="12"/>
  <c r="R76" i="12"/>
  <c r="P76" i="12"/>
  <c r="T76" i="12"/>
  <c r="J82" i="12"/>
  <c r="U82" i="12"/>
  <c r="S82" i="12"/>
  <c r="Q82" i="12"/>
  <c r="O82" i="12"/>
  <c r="M82" i="12"/>
  <c r="K82" i="12"/>
  <c r="R82" i="12"/>
  <c r="P82" i="12"/>
  <c r="T82" i="12"/>
  <c r="U17" i="12"/>
  <c r="S17" i="12"/>
  <c r="Q17" i="12"/>
  <c r="O17" i="12"/>
  <c r="M17" i="12"/>
  <c r="K17" i="12"/>
  <c r="T17" i="12"/>
  <c r="R17" i="12"/>
  <c r="P17" i="12"/>
  <c r="U23" i="12"/>
  <c r="S23" i="12"/>
  <c r="Q23" i="12"/>
  <c r="O23" i="12"/>
  <c r="M23" i="12"/>
  <c r="K23" i="12"/>
  <c r="T23" i="12"/>
  <c r="R23" i="12"/>
  <c r="P23" i="12"/>
  <c r="L29" i="12"/>
  <c r="U29" i="12"/>
  <c r="S29" i="12"/>
  <c r="Q29" i="12"/>
  <c r="O29" i="12"/>
  <c r="M29" i="12"/>
  <c r="K29" i="12"/>
  <c r="T29" i="12"/>
  <c r="R29" i="12"/>
  <c r="P29" i="12"/>
  <c r="J35" i="12"/>
  <c r="U35" i="12"/>
  <c r="S35" i="12"/>
  <c r="Q35" i="12"/>
  <c r="O35" i="12"/>
  <c r="M35" i="12"/>
  <c r="K35" i="12"/>
  <c r="T35" i="12"/>
  <c r="R35" i="12"/>
  <c r="P35" i="12"/>
  <c r="U41" i="12"/>
  <c r="S41" i="12"/>
  <c r="Q41" i="12"/>
  <c r="O41" i="12"/>
  <c r="M41" i="12"/>
  <c r="K41" i="12"/>
  <c r="T41" i="12"/>
  <c r="R41" i="12"/>
  <c r="P41" i="12"/>
  <c r="U47" i="12"/>
  <c r="S47" i="12"/>
  <c r="Q47" i="12"/>
  <c r="O47" i="12"/>
  <c r="M47" i="12"/>
  <c r="K47" i="12"/>
  <c r="T47" i="12"/>
  <c r="R47" i="12"/>
  <c r="P47" i="12"/>
  <c r="L53" i="12"/>
  <c r="U53" i="12"/>
  <c r="S53" i="12"/>
  <c r="Q53" i="12"/>
  <c r="O53" i="12"/>
  <c r="M53" i="12"/>
  <c r="K53" i="12"/>
  <c r="T53" i="12"/>
  <c r="R53" i="12"/>
  <c r="P53" i="12"/>
  <c r="U59" i="12"/>
  <c r="S59" i="12"/>
  <c r="Q59" i="12"/>
  <c r="O59" i="12"/>
  <c r="M59" i="12"/>
  <c r="K59" i="12"/>
  <c r="T59" i="12"/>
  <c r="R59" i="12"/>
  <c r="P59" i="12"/>
  <c r="U65" i="12"/>
  <c r="S65" i="12"/>
  <c r="Q65" i="12"/>
  <c r="O65" i="12"/>
  <c r="M65" i="12"/>
  <c r="K65" i="12"/>
  <c r="T65" i="12"/>
  <c r="R65" i="12"/>
  <c r="P65" i="12"/>
  <c r="U71" i="12"/>
  <c r="S71" i="12"/>
  <c r="Q71" i="12"/>
  <c r="O71" i="12"/>
  <c r="M71" i="12"/>
  <c r="K71" i="12"/>
  <c r="T71" i="12"/>
  <c r="R71" i="12"/>
  <c r="P71" i="12"/>
  <c r="L77" i="12"/>
  <c r="U77" i="12"/>
  <c r="S77" i="12"/>
  <c r="Q77" i="12"/>
  <c r="O77" i="12"/>
  <c r="M77" i="12"/>
  <c r="K77" i="12"/>
  <c r="T77" i="12"/>
  <c r="R77" i="12"/>
  <c r="P77" i="12"/>
  <c r="J21" i="12"/>
  <c r="J69" i="12"/>
  <c r="J18" i="12"/>
  <c r="U18" i="12"/>
  <c r="S18" i="12"/>
  <c r="Q18" i="12"/>
  <c r="O18" i="12"/>
  <c r="M18" i="12"/>
  <c r="K18" i="12"/>
  <c r="R18" i="12"/>
  <c r="P18" i="12"/>
  <c r="T18" i="12"/>
  <c r="N24" i="12"/>
  <c r="U24" i="12"/>
  <c r="S24" i="12"/>
  <c r="Q24" i="12"/>
  <c r="O24" i="12"/>
  <c r="M24" i="12"/>
  <c r="K24" i="12"/>
  <c r="R24" i="12"/>
  <c r="P24" i="12"/>
  <c r="T24" i="12"/>
  <c r="U30" i="12"/>
  <c r="S30" i="12"/>
  <c r="Q30" i="12"/>
  <c r="O30" i="12"/>
  <c r="M30" i="12"/>
  <c r="K30" i="12"/>
  <c r="R30" i="12"/>
  <c r="P30" i="12"/>
  <c r="T30" i="12"/>
  <c r="U36" i="12"/>
  <c r="S36" i="12"/>
  <c r="Q36" i="12"/>
  <c r="O36" i="12"/>
  <c r="M36" i="12"/>
  <c r="K36" i="12"/>
  <c r="R36" i="12"/>
  <c r="P36" i="12"/>
  <c r="T36" i="12"/>
  <c r="J42" i="12"/>
  <c r="U42" i="12"/>
  <c r="S42" i="12"/>
  <c r="Q42" i="12"/>
  <c r="O42" i="12"/>
  <c r="M42" i="12"/>
  <c r="K42" i="12"/>
  <c r="R42" i="12"/>
  <c r="P42" i="12"/>
  <c r="T42" i="12"/>
  <c r="N48" i="12"/>
  <c r="U48" i="12"/>
  <c r="S48" i="12"/>
  <c r="Q48" i="12"/>
  <c r="O48" i="12"/>
  <c r="M48" i="12"/>
  <c r="K48" i="12"/>
  <c r="R48" i="12"/>
  <c r="P48" i="12"/>
  <c r="T48" i="12"/>
  <c r="U54" i="12"/>
  <c r="S54" i="12"/>
  <c r="Q54" i="12"/>
  <c r="O54" i="12"/>
  <c r="M54" i="12"/>
  <c r="K54" i="12"/>
  <c r="R54" i="12"/>
  <c r="P54" i="12"/>
  <c r="T54" i="12"/>
  <c r="U60" i="12"/>
  <c r="S60" i="12"/>
  <c r="Q60" i="12"/>
  <c r="O60" i="12"/>
  <c r="M60" i="12"/>
  <c r="K60" i="12"/>
  <c r="R60" i="12"/>
  <c r="P60" i="12"/>
  <c r="T60" i="12"/>
  <c r="J66" i="12"/>
  <c r="U66" i="12"/>
  <c r="S66" i="12"/>
  <c r="Q66" i="12"/>
  <c r="O66" i="12"/>
  <c r="M66" i="12"/>
  <c r="K66" i="12"/>
  <c r="R66" i="12"/>
  <c r="P66" i="12"/>
  <c r="T66" i="12"/>
  <c r="N72" i="12"/>
  <c r="U72" i="12"/>
  <c r="S72" i="12"/>
  <c r="Q72" i="12"/>
  <c r="O72" i="12"/>
  <c r="M72" i="12"/>
  <c r="K72" i="12"/>
  <c r="R72" i="12"/>
  <c r="P72" i="12"/>
  <c r="T72" i="12"/>
  <c r="U78" i="12"/>
  <c r="S78" i="12"/>
  <c r="Q78" i="12"/>
  <c r="O78" i="12"/>
  <c r="M78" i="12"/>
  <c r="K78" i="12"/>
  <c r="R78" i="12"/>
  <c r="T78" i="12"/>
  <c r="P78" i="12"/>
  <c r="J33" i="12"/>
  <c r="J81" i="12"/>
  <c r="N22" i="12"/>
  <c r="N34" i="12"/>
  <c r="J61" i="12"/>
  <c r="J73" i="12"/>
  <c r="N46" i="12"/>
  <c r="J37" i="12"/>
  <c r="J49" i="12"/>
  <c r="N62" i="12"/>
  <c r="N74" i="12"/>
  <c r="J13" i="12"/>
  <c r="J25" i="12"/>
  <c r="N38" i="12"/>
  <c r="N50" i="12"/>
  <c r="J77" i="12"/>
  <c r="N14" i="12"/>
  <c r="N26" i="12"/>
  <c r="N78" i="12"/>
  <c r="J29" i="12"/>
  <c r="J41" i="12"/>
  <c r="N54" i="12"/>
  <c r="N66" i="12"/>
  <c r="J17" i="12"/>
  <c r="N30" i="12"/>
  <c r="N18" i="12"/>
  <c r="J45" i="12"/>
  <c r="J57" i="12"/>
  <c r="N70" i="12"/>
  <c r="N82" i="12"/>
  <c r="AF27" i="12"/>
  <c r="AF75" i="12"/>
  <c r="AF20" i="12"/>
  <c r="AF28" i="12"/>
  <c r="AF36" i="12"/>
  <c r="AF44" i="12"/>
  <c r="AF52" i="12"/>
  <c r="AF60" i="12"/>
  <c r="AF68" i="12"/>
  <c r="AF76" i="12"/>
  <c r="L17" i="12"/>
  <c r="L25" i="12"/>
  <c r="L33" i="12"/>
  <c r="L41" i="12"/>
  <c r="L49" i="12"/>
  <c r="L57" i="12"/>
  <c r="L65" i="12"/>
  <c r="L73" i="12"/>
  <c r="V74" i="12"/>
  <c r="Y74" i="12" s="1"/>
  <c r="L81" i="12"/>
  <c r="AF43" i="12"/>
  <c r="AF13" i="12"/>
  <c r="AF21" i="12"/>
  <c r="AF29" i="12"/>
  <c r="AF37" i="12"/>
  <c r="AF45" i="12"/>
  <c r="AF53" i="12"/>
  <c r="AF61" i="12"/>
  <c r="AF69" i="12"/>
  <c r="AF77" i="12"/>
  <c r="N13" i="12"/>
  <c r="J16" i="12"/>
  <c r="N17" i="12"/>
  <c r="X17" i="12" s="1"/>
  <c r="J20" i="12"/>
  <c r="N21" i="12"/>
  <c r="J24" i="12"/>
  <c r="N25" i="12"/>
  <c r="X25" i="12" s="1"/>
  <c r="J28" i="12"/>
  <c r="N29" i="12"/>
  <c r="J32" i="12"/>
  <c r="N33" i="12"/>
  <c r="X33" i="12" s="1"/>
  <c r="J36" i="12"/>
  <c r="N37" i="12"/>
  <c r="J40" i="12"/>
  <c r="N41" i="12"/>
  <c r="J44" i="12"/>
  <c r="N45" i="12"/>
  <c r="J48" i="12"/>
  <c r="N49" i="12"/>
  <c r="X49" i="12" s="1"/>
  <c r="AA49" i="12" s="1"/>
  <c r="AD49" i="12" s="1"/>
  <c r="J52" i="12"/>
  <c r="N53" i="12"/>
  <c r="J56" i="12"/>
  <c r="N57" i="12"/>
  <c r="J60" i="12"/>
  <c r="N61" i="12"/>
  <c r="J64" i="12"/>
  <c r="N65" i="12"/>
  <c r="J68" i="12"/>
  <c r="N69" i="12"/>
  <c r="J72" i="12"/>
  <c r="N73" i="12"/>
  <c r="J76" i="12"/>
  <c r="N77" i="12"/>
  <c r="J80" i="12"/>
  <c r="N81" i="12"/>
  <c r="AF59" i="12"/>
  <c r="AF14" i="12"/>
  <c r="AF22" i="12"/>
  <c r="AF30" i="12"/>
  <c r="AF38" i="12"/>
  <c r="AF46" i="12"/>
  <c r="AF54" i="12"/>
  <c r="AF62" i="12"/>
  <c r="AF70" i="12"/>
  <c r="AF78" i="12"/>
  <c r="L16" i="12"/>
  <c r="L20" i="12"/>
  <c r="L24" i="12"/>
  <c r="L28" i="12"/>
  <c r="L32" i="12"/>
  <c r="L36" i="12"/>
  <c r="L40" i="12"/>
  <c r="L44" i="12"/>
  <c r="L48" i="12"/>
  <c r="L52" i="12"/>
  <c r="L56" i="12"/>
  <c r="L60" i="12"/>
  <c r="L64" i="12"/>
  <c r="L68" i="12"/>
  <c r="L72" i="12"/>
  <c r="L76" i="12"/>
  <c r="X78" i="12"/>
  <c r="AA78" i="12" s="1"/>
  <c r="L80" i="12"/>
  <c r="AF19" i="12"/>
  <c r="AF51" i="12"/>
  <c r="AF15" i="12"/>
  <c r="AF23" i="12"/>
  <c r="AF31" i="12"/>
  <c r="AF39" i="12"/>
  <c r="AF47" i="12"/>
  <c r="AF55" i="12"/>
  <c r="AF63" i="12"/>
  <c r="AF71" i="12"/>
  <c r="AF79" i="12"/>
  <c r="J15" i="12"/>
  <c r="J19" i="12"/>
  <c r="N20" i="12"/>
  <c r="J23" i="12"/>
  <c r="J27" i="12"/>
  <c r="N28" i="12"/>
  <c r="J31" i="12"/>
  <c r="N36" i="12"/>
  <c r="J39" i="12"/>
  <c r="J43" i="12"/>
  <c r="N44" i="12"/>
  <c r="J47" i="12"/>
  <c r="J51" i="12"/>
  <c r="N52" i="12"/>
  <c r="J55" i="12"/>
  <c r="J59" i="12"/>
  <c r="N60" i="12"/>
  <c r="J63" i="12"/>
  <c r="J67" i="12"/>
  <c r="N68" i="12"/>
  <c r="W69" i="12"/>
  <c r="Z69" i="12" s="1"/>
  <c r="J71" i="12"/>
  <c r="J75" i="12"/>
  <c r="N76" i="12"/>
  <c r="J79" i="12"/>
  <c r="AF35" i="12"/>
  <c r="AF16" i="12"/>
  <c r="AF24" i="12"/>
  <c r="AF32" i="12"/>
  <c r="AF40" i="12"/>
  <c r="AF48" i="12"/>
  <c r="AF56" i="12"/>
  <c r="AF64" i="12"/>
  <c r="AF72" i="12"/>
  <c r="AF80" i="12"/>
  <c r="L15" i="12"/>
  <c r="W15" i="12" s="1"/>
  <c r="Z15" i="12" s="1"/>
  <c r="V16" i="12"/>
  <c r="Y16" i="12" s="1"/>
  <c r="AB16" i="12" s="1"/>
  <c r="L19" i="12"/>
  <c r="L23" i="12"/>
  <c r="W23" i="12" s="1"/>
  <c r="L27" i="12"/>
  <c r="L31" i="12"/>
  <c r="W31" i="12" s="1"/>
  <c r="Z31" i="12" s="1"/>
  <c r="L35" i="12"/>
  <c r="L39" i="12"/>
  <c r="L43" i="12"/>
  <c r="L47" i="12"/>
  <c r="L51" i="12"/>
  <c r="L55" i="12"/>
  <c r="V56" i="12"/>
  <c r="L59" i="12"/>
  <c r="L63" i="12"/>
  <c r="L67" i="12"/>
  <c r="L71" i="12"/>
  <c r="L75" i="12"/>
  <c r="W75" i="12" s="1"/>
  <c r="L79" i="12"/>
  <c r="V69" i="12"/>
  <c r="Y69" i="12" s="1"/>
  <c r="AF17" i="12"/>
  <c r="AF25" i="12"/>
  <c r="AF33" i="12"/>
  <c r="AF41" i="12"/>
  <c r="AF49" i="12"/>
  <c r="AF57" i="12"/>
  <c r="AF65" i="12"/>
  <c r="AF73" i="12"/>
  <c r="AF81" i="12"/>
  <c r="J14" i="12"/>
  <c r="V14" i="12" s="1"/>
  <c r="Y14" i="12" s="1"/>
  <c r="N15" i="12"/>
  <c r="N19" i="12"/>
  <c r="J22" i="12"/>
  <c r="N23" i="12"/>
  <c r="X23" i="12" s="1"/>
  <c r="N27" i="12"/>
  <c r="J30" i="12"/>
  <c r="N31" i="12"/>
  <c r="X31" i="12" s="1"/>
  <c r="AA31" i="12" s="1"/>
  <c r="AD31" i="12" s="1"/>
  <c r="N35" i="12"/>
  <c r="J38" i="12"/>
  <c r="V38" i="12" s="1"/>
  <c r="Y38" i="12" s="1"/>
  <c r="AB38" i="12" s="1"/>
  <c r="N39" i="12"/>
  <c r="X39" i="12" s="1"/>
  <c r="AA39" i="12" s="1"/>
  <c r="AD39" i="12" s="1"/>
  <c r="N43" i="12"/>
  <c r="X43" i="12" s="1"/>
  <c r="AA43" i="12" s="1"/>
  <c r="J46" i="12"/>
  <c r="N47" i="12"/>
  <c r="N51" i="12"/>
  <c r="J54" i="12"/>
  <c r="V54" i="12" s="1"/>
  <c r="Y54" i="12" s="1"/>
  <c r="N55" i="12"/>
  <c r="N59" i="12"/>
  <c r="J62" i="12"/>
  <c r="N63" i="12"/>
  <c r="J70" i="12"/>
  <c r="N71" i="12"/>
  <c r="N75" i="12"/>
  <c r="J78" i="12"/>
  <c r="N79" i="12"/>
  <c r="X79" i="12" s="1"/>
  <c r="AA79" i="12" s="1"/>
  <c r="AF67" i="12"/>
  <c r="AF18" i="12"/>
  <c r="AF26" i="12"/>
  <c r="AF34" i="12"/>
  <c r="AF42" i="12"/>
  <c r="AF50" i="12"/>
  <c r="AF58" i="12"/>
  <c r="AF66" i="12"/>
  <c r="AF74" i="12"/>
  <c r="AF82" i="12"/>
  <c r="L14" i="12"/>
  <c r="W14" i="12" s="1"/>
  <c r="Z14" i="12" s="1"/>
  <c r="L18" i="12"/>
  <c r="L22" i="12"/>
  <c r="L26" i="12"/>
  <c r="L30" i="12"/>
  <c r="L34" i="12"/>
  <c r="V35" i="12"/>
  <c r="Y35" i="12" s="1"/>
  <c r="AB35" i="12" s="1"/>
  <c r="L38" i="12"/>
  <c r="W38" i="12" s="1"/>
  <c r="L42" i="12"/>
  <c r="W42" i="12" s="1"/>
  <c r="Z42" i="12" s="1"/>
  <c r="L46" i="12"/>
  <c r="L50" i="12"/>
  <c r="L54" i="12"/>
  <c r="L58" i="12"/>
  <c r="W58" i="12" s="1"/>
  <c r="L62" i="12"/>
  <c r="L66" i="12"/>
  <c r="L70" i="12"/>
  <c r="L74" i="12"/>
  <c r="L78" i="12"/>
  <c r="L82" i="12"/>
  <c r="W76" i="12"/>
  <c r="Z76" i="12" s="1"/>
  <c r="AC76" i="12" s="1"/>
  <c r="V42" i="12"/>
  <c r="Y42" i="12" s="1"/>
  <c r="AB42" i="12" s="1"/>
  <c r="V61" i="12"/>
  <c r="Y61" i="12" s="1"/>
  <c r="X16" i="12"/>
  <c r="V18" i="12"/>
  <c r="Y18" i="12" s="1"/>
  <c r="AB18" i="12" s="1"/>
  <c r="V65" i="12"/>
  <c r="X42" i="12"/>
  <c r="AA42" i="12" s="1"/>
  <c r="AD42" i="12" s="1"/>
  <c r="W61" i="12"/>
  <c r="Z61" i="12" s="1"/>
  <c r="V21" i="12"/>
  <c r="V29" i="12"/>
  <c r="Y29" i="12" s="1"/>
  <c r="W13" i="12"/>
  <c r="W41" i="12"/>
  <c r="V26" i="12"/>
  <c r="W53" i="12"/>
  <c r="X40" i="12"/>
  <c r="AA40" i="12" s="1"/>
  <c r="V33" i="12"/>
  <c r="V80" i="12"/>
  <c r="W77" i="12"/>
  <c r="Z77" i="12" s="1"/>
  <c r="X13" i="12" l="1"/>
  <c r="X36" i="12"/>
  <c r="AA36" i="12" s="1"/>
  <c r="W28" i="12"/>
  <c r="Z28" i="12" s="1"/>
  <c r="V72" i="12"/>
  <c r="V41" i="12"/>
  <c r="W48" i="12"/>
  <c r="Z48" i="12" s="1"/>
  <c r="X69" i="12"/>
  <c r="X44" i="12"/>
  <c r="W68" i="12"/>
  <c r="Z68" i="12" s="1"/>
  <c r="V25" i="12"/>
  <c r="V27" i="12"/>
  <c r="Y27" i="12" s="1"/>
  <c r="V17" i="12"/>
  <c r="X62" i="12"/>
  <c r="AA62" i="12" s="1"/>
  <c r="X76" i="12"/>
  <c r="AA76" i="12" s="1"/>
  <c r="W52" i="12"/>
  <c r="X61" i="12"/>
  <c r="AA61" i="12" s="1"/>
  <c r="AD61" i="12" s="1"/>
  <c r="V49" i="12"/>
  <c r="Y49" i="12" s="1"/>
  <c r="AB49" i="12" s="1"/>
  <c r="X14" i="12"/>
  <c r="V23" i="12"/>
  <c r="Y23" i="12" s="1"/>
  <c r="V77" i="12"/>
  <c r="V63" i="12"/>
  <c r="Y63" i="12" s="1"/>
  <c r="X28" i="12"/>
  <c r="AA28" i="12" s="1"/>
  <c r="AD28" i="12" s="1"/>
  <c r="V44" i="12"/>
  <c r="Y44" i="12" s="1"/>
  <c r="AB44" i="12" s="1"/>
  <c r="X46" i="12"/>
  <c r="AA46" i="12" s="1"/>
  <c r="V31" i="12"/>
  <c r="Y31" i="12" s="1"/>
  <c r="AB31" i="12" s="1"/>
  <c r="V71" i="12"/>
  <c r="Y71" i="12" s="1"/>
  <c r="AB71" i="12" s="1"/>
  <c r="W16" i="12"/>
  <c r="Z16" i="12" s="1"/>
  <c r="AC16" i="12" s="1"/>
  <c r="X77" i="12"/>
  <c r="AA77" i="12" s="1"/>
  <c r="AD77" i="12" s="1"/>
  <c r="V52" i="12"/>
  <c r="Y52" i="12" s="1"/>
  <c r="AB69" i="12"/>
  <c r="W79" i="12"/>
  <c r="Z79" i="12" s="1"/>
  <c r="AC79" i="12" s="1"/>
  <c r="W36" i="12"/>
  <c r="X52" i="12"/>
  <c r="AA52" i="12" s="1"/>
  <c r="W43" i="12"/>
  <c r="Z43" i="12" s="1"/>
  <c r="AC43" i="12" s="1"/>
  <c r="X29" i="12"/>
  <c r="AA29" i="12" s="1"/>
  <c r="X68" i="12"/>
  <c r="AA68" i="12" s="1"/>
  <c r="AD68" i="12" s="1"/>
  <c r="V55" i="12"/>
  <c r="Y55" i="12" s="1"/>
  <c r="AB55" i="12" s="1"/>
  <c r="V43" i="12"/>
  <c r="Y43" i="12" s="1"/>
  <c r="AB61" i="12"/>
  <c r="V15" i="12"/>
  <c r="Y15" i="12" s="1"/>
  <c r="AB15" i="12" s="1"/>
  <c r="V66" i="12"/>
  <c r="Y66" i="12" s="1"/>
  <c r="AB66" i="12" s="1"/>
  <c r="V64" i="12"/>
  <c r="Y64" i="12" s="1"/>
  <c r="AB64" i="12" s="1"/>
  <c r="W56" i="12"/>
  <c r="Z56" i="12" s="1"/>
  <c r="W82" i="12"/>
  <c r="Z82" i="12" s="1"/>
  <c r="AC82" i="12" s="1"/>
  <c r="X51" i="12"/>
  <c r="AA51" i="12" s="1"/>
  <c r="AD51" i="12" s="1"/>
  <c r="X15" i="12"/>
  <c r="AA15" i="12" s="1"/>
  <c r="AD15" i="12" s="1"/>
  <c r="X58" i="12"/>
  <c r="AA58" i="12" s="1"/>
  <c r="AD58" i="12" s="1"/>
  <c r="X55" i="12"/>
  <c r="W49" i="12"/>
  <c r="Z49" i="12" s="1"/>
  <c r="W46" i="12"/>
  <c r="Z46" i="12" s="1"/>
  <c r="AC46" i="12" s="1"/>
  <c r="V24" i="12"/>
  <c r="Y24" i="12" s="1"/>
  <c r="AB24" i="12" s="1"/>
  <c r="V32" i="12"/>
  <c r="Y32" i="12" s="1"/>
  <c r="AB32" i="12" s="1"/>
  <c r="Z41" i="12"/>
  <c r="AC41" i="12" s="1"/>
  <c r="AA25" i="12"/>
  <c r="AD25" i="12" s="1"/>
  <c r="Z75" i="12"/>
  <c r="AC75" i="12" s="1"/>
  <c r="Z38" i="12"/>
  <c r="AC38" i="12" s="1"/>
  <c r="Y17" i="12"/>
  <c r="AB17" i="12" s="1"/>
  <c r="Y33" i="12"/>
  <c r="AB33" i="12" s="1"/>
  <c r="AA33" i="12"/>
  <c r="AD33" i="12" s="1"/>
  <c r="Y26" i="12"/>
  <c r="AB26" i="12" s="1"/>
  <c r="AA44" i="12"/>
  <c r="AD44" i="12" s="1"/>
  <c r="Y25" i="12"/>
  <c r="AB25" i="12" s="1"/>
  <c r="Y65" i="12"/>
  <c r="AB65" i="12" s="1"/>
  <c r="AA14" i="12"/>
  <c r="AD14" i="12" s="1"/>
  <c r="Z13" i="12"/>
  <c r="AC13" i="12" s="1"/>
  <c r="X59" i="12"/>
  <c r="V79" i="12"/>
  <c r="AD76" i="12"/>
  <c r="AC77" i="12"/>
  <c r="W55" i="12"/>
  <c r="Z55" i="12" s="1"/>
  <c r="X57" i="12"/>
  <c r="AA57" i="12" s="1"/>
  <c r="V46" i="12"/>
  <c r="Y46" i="12" s="1"/>
  <c r="W70" i="12"/>
  <c r="Z70" i="12" s="1"/>
  <c r="Z52" i="12"/>
  <c r="AC52" i="12" s="1"/>
  <c r="W45" i="12"/>
  <c r="V47" i="12"/>
  <c r="Y47" i="12" s="1"/>
  <c r="X27" i="12"/>
  <c r="AA27" i="12" s="1"/>
  <c r="W32" i="12"/>
  <c r="X41" i="12"/>
  <c r="W50" i="12"/>
  <c r="Z50" i="12" s="1"/>
  <c r="X34" i="12"/>
  <c r="AA34" i="12" s="1"/>
  <c r="W66" i="12"/>
  <c r="Z66" i="12" s="1"/>
  <c r="X73" i="12"/>
  <c r="AA73" i="12" s="1"/>
  <c r="W33" i="12"/>
  <c r="Z33" i="12" s="1"/>
  <c r="W19" i="12"/>
  <c r="Z19" i="12" s="1"/>
  <c r="W64" i="12"/>
  <c r="V76" i="12"/>
  <c r="Y76" i="12" s="1"/>
  <c r="X72" i="12"/>
  <c r="V62" i="12"/>
  <c r="Y62" i="12" s="1"/>
  <c r="AD79" i="12"/>
  <c r="AD62" i="12"/>
  <c r="V45" i="12"/>
  <c r="Y45" i="12" s="1"/>
  <c r="AD43" i="12"/>
  <c r="Z53" i="12"/>
  <c r="AC53" i="12" s="1"/>
  <c r="W47" i="12"/>
  <c r="X24" i="12"/>
  <c r="AA24" i="12" s="1"/>
  <c r="W29" i="12"/>
  <c r="Z29" i="12" s="1"/>
  <c r="X53" i="12"/>
  <c r="AA53" i="12" s="1"/>
  <c r="X48" i="12"/>
  <c r="AA48" i="12" s="1"/>
  <c r="X50" i="12"/>
  <c r="AA50" i="12" s="1"/>
  <c r="AD36" i="12"/>
  <c r="Z23" i="12"/>
  <c r="AC23" i="12" s="1"/>
  <c r="W37" i="12"/>
  <c r="Z37" i="12" s="1"/>
  <c r="X22" i="12"/>
  <c r="W25" i="12"/>
  <c r="Z25" i="12" s="1"/>
  <c r="AB29" i="12"/>
  <c r="X20" i="12"/>
  <c r="W72" i="12"/>
  <c r="Z72" i="12" s="1"/>
  <c r="X38" i="12"/>
  <c r="AA38" i="12" s="1"/>
  <c r="AC48" i="12"/>
  <c r="V53" i="12"/>
  <c r="Y53" i="12" s="1"/>
  <c r="V22" i="12"/>
  <c r="Y22" i="12" s="1"/>
  <c r="X64" i="12"/>
  <c r="AA64" i="12" s="1"/>
  <c r="X81" i="12"/>
  <c r="W71" i="12"/>
  <c r="Z71" i="12" s="1"/>
  <c r="W65" i="12"/>
  <c r="Z65" i="12" s="1"/>
  <c r="V75" i="12"/>
  <c r="W62" i="12"/>
  <c r="X56" i="12"/>
  <c r="AA56" i="12" s="1"/>
  <c r="Y56" i="12"/>
  <c r="AB56" i="12" s="1"/>
  <c r="X70" i="12"/>
  <c r="AA70" i="12" s="1"/>
  <c r="W59" i="12"/>
  <c r="V28" i="12"/>
  <c r="Y28" i="12" s="1"/>
  <c r="V39" i="12"/>
  <c r="Y39" i="12" s="1"/>
  <c r="W35" i="12"/>
  <c r="Z35" i="12" s="1"/>
  <c r="X32" i="12"/>
  <c r="AA32" i="12" s="1"/>
  <c r="AC28" i="12"/>
  <c r="W21" i="12"/>
  <c r="V78" i="12"/>
  <c r="Y78" i="12" s="1"/>
  <c r="X71" i="12"/>
  <c r="AA71" i="12" s="1"/>
  <c r="W74" i="12"/>
  <c r="AC69" i="12"/>
  <c r="V58" i="12"/>
  <c r="AB74" i="12"/>
  <c r="X63" i="12"/>
  <c r="AA63" i="12" s="1"/>
  <c r="W57" i="12"/>
  <c r="Z57" i="12" s="1"/>
  <c r="V60" i="12"/>
  <c r="Y60" i="12" s="1"/>
  <c r="X45" i="12"/>
  <c r="AA45" i="12" s="1"/>
  <c r="AD40" i="12"/>
  <c r="X47" i="12"/>
  <c r="AA47" i="12" s="1"/>
  <c r="W24" i="12"/>
  <c r="W26" i="12"/>
  <c r="X21" i="12"/>
  <c r="AA21" i="12" s="1"/>
  <c r="AB14" i="12"/>
  <c r="V20" i="12"/>
  <c r="Y20" i="12" s="1"/>
  <c r="AC31" i="12"/>
  <c r="V81" i="12"/>
  <c r="AD78" i="12"/>
  <c r="X75" i="12"/>
  <c r="AA75" i="12" s="1"/>
  <c r="AC68" i="12"/>
  <c r="W60" i="12"/>
  <c r="AB63" i="12"/>
  <c r="AC61" i="12"/>
  <c r="V67" i="12"/>
  <c r="Y67" i="12" s="1"/>
  <c r="AB54" i="12"/>
  <c r="V59" i="12"/>
  <c r="Y59" i="12" s="1"/>
  <c r="W39" i="12"/>
  <c r="Z39" i="12" s="1"/>
  <c r="V36" i="12"/>
  <c r="Y36" i="12" s="1"/>
  <c r="X30" i="12"/>
  <c r="AA30" i="12" s="1"/>
  <c r="W27" i="12"/>
  <c r="Z27" i="12" s="1"/>
  <c r="X18" i="12"/>
  <c r="W17" i="12"/>
  <c r="Z17" i="12" s="1"/>
  <c r="W44" i="12"/>
  <c r="Z44" i="12" s="1"/>
  <c r="W34" i="12"/>
  <c r="X37" i="12"/>
  <c r="AA37" i="12" s="1"/>
  <c r="V37" i="12"/>
  <c r="Y37" i="12" s="1"/>
  <c r="V19" i="12"/>
  <c r="W22" i="12"/>
  <c r="Z22" i="12" s="1"/>
  <c r="AA23" i="12"/>
  <c r="AD23" i="12" s="1"/>
  <c r="V82" i="12"/>
  <c r="Y82" i="12" s="1"/>
  <c r="Y77" i="12"/>
  <c r="AB77" i="12" s="1"/>
  <c r="W73" i="12"/>
  <c r="Z73" i="12" s="1"/>
  <c r="V73" i="12"/>
  <c r="Y73" i="12" s="1"/>
  <c r="W78" i="12"/>
  <c r="Z78" i="12" s="1"/>
  <c r="X82" i="12"/>
  <c r="AA82" i="12" s="1"/>
  <c r="X66" i="12"/>
  <c r="AA66" i="12" s="1"/>
  <c r="X74" i="12"/>
  <c r="AA74" i="12" s="1"/>
  <c r="X65" i="12"/>
  <c r="AA69" i="12"/>
  <c r="AD69" i="12" s="1"/>
  <c r="Z58" i="12"/>
  <c r="AC58" i="12" s="1"/>
  <c r="X54" i="12"/>
  <c r="AA54" i="12" s="1"/>
  <c r="V57" i="12"/>
  <c r="X60" i="12"/>
  <c r="W67" i="12"/>
  <c r="V51" i="12"/>
  <c r="Y51" i="12" s="1"/>
  <c r="AC42" i="12"/>
  <c r="AE42" i="12" s="1"/>
  <c r="V30" i="12"/>
  <c r="V40" i="12"/>
  <c r="Y40" i="12" s="1"/>
  <c r="AA17" i="12"/>
  <c r="AD17" i="12" s="1"/>
  <c r="AB27" i="12"/>
  <c r="W20" i="12"/>
  <c r="Z20" i="12" s="1"/>
  <c r="V34" i="12"/>
  <c r="Y34" i="12" s="1"/>
  <c r="W80" i="12"/>
  <c r="W63" i="12"/>
  <c r="Z63" i="12" s="1"/>
  <c r="W51" i="12"/>
  <c r="W40" i="12"/>
  <c r="Z40" i="12" s="1"/>
  <c r="W18" i="12"/>
  <c r="V50" i="12"/>
  <c r="Y50" i="12" s="1"/>
  <c r="Y41" i="12"/>
  <c r="AB41" i="12" s="1"/>
  <c r="X80" i="12"/>
  <c r="V68" i="12"/>
  <c r="W81" i="12"/>
  <c r="Z81" i="12" s="1"/>
  <c r="Y72" i="12"/>
  <c r="AB72" i="12" s="1"/>
  <c r="Y80" i="12"/>
  <c r="AB80" i="12" s="1"/>
  <c r="W54" i="12"/>
  <c r="Z54" i="12" s="1"/>
  <c r="V70" i="12"/>
  <c r="Y70" i="12" s="1"/>
  <c r="X67" i="12"/>
  <c r="AA67" i="12" s="1"/>
  <c r="W30" i="12"/>
  <c r="Z30" i="12" s="1"/>
  <c r="X35" i="12"/>
  <c r="X26" i="12"/>
  <c r="AA26" i="12" s="1"/>
  <c r="V48" i="12"/>
  <c r="Y48" i="12" s="1"/>
  <c r="AA16" i="12"/>
  <c r="AD16" i="12" s="1"/>
  <c r="AC14" i="12"/>
  <c r="AC15" i="12"/>
  <c r="X19" i="12"/>
  <c r="AA19" i="12" s="1"/>
  <c r="V13" i="12"/>
  <c r="Y13" i="12" s="1"/>
  <c r="Y21" i="12"/>
  <c r="AB21" i="12" s="1"/>
  <c r="AB23" i="12" l="1"/>
  <c r="AE23" i="12" s="1"/>
  <c r="AD46" i="12"/>
  <c r="AE16" i="12"/>
  <c r="AE31" i="12"/>
  <c r="AB52" i="12"/>
  <c r="AD29" i="12"/>
  <c r="AD52" i="12"/>
  <c r="AB43" i="12"/>
  <c r="AE43" i="12" s="1"/>
  <c r="Z36" i="12"/>
  <c r="AC36" i="12" s="1"/>
  <c r="AC56" i="12"/>
  <c r="AE61" i="12"/>
  <c r="AE15" i="12"/>
  <c r="AE69" i="12"/>
  <c r="AC49" i="12"/>
  <c r="AE49" i="12" s="1"/>
  <c r="AA55" i="12"/>
  <c r="AD55" i="12" s="1"/>
  <c r="AE77" i="12"/>
  <c r="AA80" i="12"/>
  <c r="AD80" i="12" s="1"/>
  <c r="AB51" i="12"/>
  <c r="AD54" i="12"/>
  <c r="AC78" i="12"/>
  <c r="AC73" i="12"/>
  <c r="AC27" i="12"/>
  <c r="AC39" i="12"/>
  <c r="AB67" i="12"/>
  <c r="AC35" i="12"/>
  <c r="AB39" i="12"/>
  <c r="AD56" i="12"/>
  <c r="AB53" i="12"/>
  <c r="AC25" i="12"/>
  <c r="AE25" i="12" s="1"/>
  <c r="AC37" i="12"/>
  <c r="AB76" i="12"/>
  <c r="AE76" i="12" s="1"/>
  <c r="AC19" i="12"/>
  <c r="AD73" i="12"/>
  <c r="AB47" i="12"/>
  <c r="AB46" i="12"/>
  <c r="AA59" i="12"/>
  <c r="AD59" i="12" s="1"/>
  <c r="AC40" i="12"/>
  <c r="AB37" i="12"/>
  <c r="AB20" i="12"/>
  <c r="AD63" i="12"/>
  <c r="AC65" i="12"/>
  <c r="AD53" i="12"/>
  <c r="AD21" i="12"/>
  <c r="AB13" i="12"/>
  <c r="AD67" i="12"/>
  <c r="AC81" i="12"/>
  <c r="Z51" i="12"/>
  <c r="AC51" i="12" s="1"/>
  <c r="AC20" i="12"/>
  <c r="Z67" i="12"/>
  <c r="AC67" i="12" s="1"/>
  <c r="AD74" i="12"/>
  <c r="AB73" i="12"/>
  <c r="AD37" i="12"/>
  <c r="Z24" i="12"/>
  <c r="AC24" i="12" s="1"/>
  <c r="AD45" i="12"/>
  <c r="AB78" i="12"/>
  <c r="Z62" i="12"/>
  <c r="AC62" i="12" s="1"/>
  <c r="AD64" i="12"/>
  <c r="AC72" i="12"/>
  <c r="AC29" i="12"/>
  <c r="AB45" i="12"/>
  <c r="AC66" i="12"/>
  <c r="Z32" i="12"/>
  <c r="AC32" i="12" s="1"/>
  <c r="AD57" i="12"/>
  <c r="AD30" i="12"/>
  <c r="AE14" i="12"/>
  <c r="AB60" i="12"/>
  <c r="AB28" i="12"/>
  <c r="AE28" i="12" s="1"/>
  <c r="AD70" i="12"/>
  <c r="AC71" i="12"/>
  <c r="AC50" i="12"/>
  <c r="AD19" i="12"/>
  <c r="AB48" i="12"/>
  <c r="Y68" i="12"/>
  <c r="AB68" i="12" s="1"/>
  <c r="AE68" i="12" s="1"/>
  <c r="AB50" i="12"/>
  <c r="AC63" i="12"/>
  <c r="AB40" i="12"/>
  <c r="AA60" i="12"/>
  <c r="AD60" i="12" s="1"/>
  <c r="AA65" i="12"/>
  <c r="AD65" i="12" s="1"/>
  <c r="AC22" i="12"/>
  <c r="Z34" i="12"/>
  <c r="AC34" i="12" s="1"/>
  <c r="AB59" i="12"/>
  <c r="Y81" i="12"/>
  <c r="AB81" i="12" s="1"/>
  <c r="Z26" i="12"/>
  <c r="AC26" i="12" s="1"/>
  <c r="Z74" i="12"/>
  <c r="AC74" i="12" s="1"/>
  <c r="Z21" i="12"/>
  <c r="AC21" i="12" s="1"/>
  <c r="AA22" i="12"/>
  <c r="AD22" i="12" s="1"/>
  <c r="AA72" i="12"/>
  <c r="AD72" i="12" s="1"/>
  <c r="Z45" i="12"/>
  <c r="AC45" i="12" s="1"/>
  <c r="AC55" i="12"/>
  <c r="Y79" i="12"/>
  <c r="AB79" i="12" s="1"/>
  <c r="AE79" i="12" s="1"/>
  <c r="AC30" i="12"/>
  <c r="AB70" i="12"/>
  <c r="AC17" i="12"/>
  <c r="AE17" i="12" s="1"/>
  <c r="Z59" i="12"/>
  <c r="AC59" i="12" s="1"/>
  <c r="AA20" i="12"/>
  <c r="AD20" i="12" s="1"/>
  <c r="AD50" i="12"/>
  <c r="AD24" i="12"/>
  <c r="Z47" i="12"/>
  <c r="AC47" i="12" s="1"/>
  <c r="Z64" i="12"/>
  <c r="AC64" i="12" s="1"/>
  <c r="AC70" i="12"/>
  <c r="AD26" i="12"/>
  <c r="AB34" i="12"/>
  <c r="AD66" i="12"/>
  <c r="AA35" i="12"/>
  <c r="AD35" i="12" s="1"/>
  <c r="AC54" i="12"/>
  <c r="Z18" i="12"/>
  <c r="AC18" i="12" s="1"/>
  <c r="Z80" i="12"/>
  <c r="AC80" i="12" s="1"/>
  <c r="Y30" i="12"/>
  <c r="AB30" i="12" s="1"/>
  <c r="Y57" i="12"/>
  <c r="AB57" i="12" s="1"/>
  <c r="AD82" i="12"/>
  <c r="AB82" i="12"/>
  <c r="Y19" i="12"/>
  <c r="AB19" i="12" s="1"/>
  <c r="AA13" i="12"/>
  <c r="AD13" i="12" s="1"/>
  <c r="AC44" i="12"/>
  <c r="AE44" i="12" s="1"/>
  <c r="AA18" i="12"/>
  <c r="AD18" i="12" s="1"/>
  <c r="AB36" i="12"/>
  <c r="Z60" i="12"/>
  <c r="AC60" i="12" s="1"/>
  <c r="AD75" i="12"/>
  <c r="AD47" i="12"/>
  <c r="AC57" i="12"/>
  <c r="Y58" i="12"/>
  <c r="AB58" i="12" s="1"/>
  <c r="AE58" i="12" s="1"/>
  <c r="AD71" i="12"/>
  <c r="AD32" i="12"/>
  <c r="Y75" i="12"/>
  <c r="AB75" i="12" s="1"/>
  <c r="AA81" i="12"/>
  <c r="AD81" i="12" s="1"/>
  <c r="AB22" i="12"/>
  <c r="AD38" i="12"/>
  <c r="AE38" i="12" s="1"/>
  <c r="AD48" i="12"/>
  <c r="AB62" i="12"/>
  <c r="AC33" i="12"/>
  <c r="AE33" i="12" s="1"/>
  <c r="AD34" i="12"/>
  <c r="AA41" i="12"/>
  <c r="AD41" i="12" s="1"/>
  <c r="AE41" i="12" s="1"/>
  <c r="AD27" i="12"/>
  <c r="C31" i="14" l="1"/>
  <c r="C31" i="11" s="1"/>
  <c r="C14" i="14"/>
  <c r="C14" i="11" s="1"/>
  <c r="C17" i="14"/>
  <c r="C17" i="11" s="1"/>
  <c r="C15" i="14"/>
  <c r="C15" i="11" s="1"/>
  <c r="C24" i="14"/>
  <c r="C24" i="11" s="1"/>
  <c r="C30" i="14"/>
  <c r="C30" i="11" s="1"/>
  <c r="AE52" i="12"/>
  <c r="AE46" i="12"/>
  <c r="AE29" i="12"/>
  <c r="AE36" i="12"/>
  <c r="AE80" i="12"/>
  <c r="AE63" i="12"/>
  <c r="AE56" i="12"/>
  <c r="AE40" i="12"/>
  <c r="AE78" i="12"/>
  <c r="AE54" i="12"/>
  <c r="AE19" i="12"/>
  <c r="AE64" i="12"/>
  <c r="AE26" i="12"/>
  <c r="AE75" i="12"/>
  <c r="AE82" i="12"/>
  <c r="AE21" i="12"/>
  <c r="AE32" i="12"/>
  <c r="AE73" i="12"/>
  <c r="AE66" i="12"/>
  <c r="AE71" i="12"/>
  <c r="AE57" i="12"/>
  <c r="AE27" i="12"/>
  <c r="AE74" i="12"/>
  <c r="AE48" i="12"/>
  <c r="AE55" i="12"/>
  <c r="AE72" i="12"/>
  <c r="AE81" i="12"/>
  <c r="AE65" i="12"/>
  <c r="AE30" i="12"/>
  <c r="AE24" i="12"/>
  <c r="AE62" i="12"/>
  <c r="AE13" i="12"/>
  <c r="AE20" i="12"/>
  <c r="AE37" i="12"/>
  <c r="AE53" i="12"/>
  <c r="AE22" i="12"/>
  <c r="AE47" i="12"/>
  <c r="AE51" i="12"/>
  <c r="AE70" i="12"/>
  <c r="AE59" i="12"/>
  <c r="AE18" i="12"/>
  <c r="AE50" i="12"/>
  <c r="AE39" i="12"/>
  <c r="AE35" i="12"/>
  <c r="AE34" i="12"/>
  <c r="AE60" i="12"/>
  <c r="AE45" i="12"/>
  <c r="AE67" i="12"/>
  <c r="C19" i="14" l="1"/>
  <c r="C19" i="11" s="1"/>
  <c r="C22" i="14"/>
  <c r="C22" i="11" s="1"/>
  <c r="C20" i="14"/>
  <c r="C20" i="11" s="1"/>
  <c r="C13" i="14"/>
  <c r="C13" i="11" s="1"/>
  <c r="C34" i="14"/>
  <c r="C34" i="11" s="1"/>
  <c r="C18" i="14"/>
  <c r="C18" i="11" s="1"/>
  <c r="C21" i="14"/>
  <c r="C21" i="11" s="1"/>
  <c r="C32" i="14"/>
  <c r="C32" i="11" s="1"/>
  <c r="H8" i="10"/>
  <c r="H7" i="10"/>
  <c r="H6" i="10"/>
  <c r="E82" i="10" l="1"/>
  <c r="D82" i="10"/>
  <c r="E81" i="10"/>
  <c r="D81" i="10"/>
  <c r="E80" i="10"/>
  <c r="D80" i="10"/>
  <c r="E79" i="10"/>
  <c r="D79" i="10"/>
  <c r="E78" i="10"/>
  <c r="D78" i="10"/>
  <c r="E77" i="10"/>
  <c r="D77" i="10"/>
  <c r="E76" i="10"/>
  <c r="D76" i="10"/>
  <c r="E75" i="10"/>
  <c r="D75" i="10"/>
  <c r="E74" i="10"/>
  <c r="D74" i="10"/>
  <c r="E73" i="10"/>
  <c r="D73" i="10"/>
  <c r="E72" i="10"/>
  <c r="D72" i="10"/>
  <c r="E71" i="10"/>
  <c r="D71" i="10"/>
  <c r="E70" i="10"/>
  <c r="D70" i="10"/>
  <c r="E69" i="10"/>
  <c r="D69" i="10"/>
  <c r="E68" i="10"/>
  <c r="D68" i="10"/>
  <c r="E67" i="10"/>
  <c r="D67" i="10"/>
  <c r="E66" i="10"/>
  <c r="D66" i="10"/>
  <c r="E65" i="10"/>
  <c r="D65" i="10"/>
  <c r="E64" i="10"/>
  <c r="D64" i="10"/>
  <c r="E63" i="10"/>
  <c r="D63" i="10"/>
  <c r="E62" i="10"/>
  <c r="D62" i="10"/>
  <c r="E61" i="10"/>
  <c r="D61" i="10"/>
  <c r="E60" i="10"/>
  <c r="D60" i="10"/>
  <c r="E59" i="10"/>
  <c r="D59" i="10"/>
  <c r="E58" i="10"/>
  <c r="D58" i="10"/>
  <c r="E57" i="10"/>
  <c r="D57" i="10"/>
  <c r="E56" i="10"/>
  <c r="D56" i="10"/>
  <c r="E55" i="10"/>
  <c r="D55" i="10"/>
  <c r="E54" i="10"/>
  <c r="D54" i="10"/>
  <c r="E53" i="10"/>
  <c r="D53" i="10"/>
  <c r="E52" i="10"/>
  <c r="D52" i="10"/>
  <c r="E51" i="10"/>
  <c r="D51" i="10"/>
  <c r="E50" i="10"/>
  <c r="D50" i="10"/>
  <c r="E49" i="10"/>
  <c r="D49" i="10"/>
  <c r="E48" i="10"/>
  <c r="D48" i="10"/>
  <c r="E47" i="10"/>
  <c r="D47" i="10"/>
  <c r="E46" i="10"/>
  <c r="D46" i="10"/>
  <c r="E45" i="10"/>
  <c r="D45" i="10"/>
  <c r="E44" i="10"/>
  <c r="D44" i="10"/>
  <c r="E43" i="10"/>
  <c r="D43" i="10"/>
  <c r="E42" i="10"/>
  <c r="D42" i="10"/>
  <c r="E41" i="10"/>
  <c r="D41" i="10"/>
  <c r="E40" i="10"/>
  <c r="D40" i="10"/>
  <c r="E39" i="10"/>
  <c r="D39" i="10"/>
  <c r="E38" i="10"/>
  <c r="D38" i="10"/>
  <c r="E37" i="10"/>
  <c r="D37" i="10"/>
  <c r="E36" i="10"/>
  <c r="D36" i="10"/>
  <c r="E35" i="10"/>
  <c r="D35" i="10"/>
  <c r="E34" i="10"/>
  <c r="D34" i="10"/>
  <c r="E33" i="10"/>
  <c r="D33" i="10"/>
  <c r="E32" i="10"/>
  <c r="D32" i="10"/>
  <c r="E31" i="10"/>
  <c r="D31" i="10"/>
  <c r="E30" i="10"/>
  <c r="D30" i="10"/>
  <c r="E29" i="10"/>
  <c r="D29" i="10"/>
  <c r="E28" i="10"/>
  <c r="D28" i="10"/>
  <c r="E27" i="10"/>
  <c r="D27" i="10"/>
  <c r="E26" i="10"/>
  <c r="D26" i="10"/>
  <c r="E25" i="10"/>
  <c r="D25" i="10"/>
  <c r="E24" i="10"/>
  <c r="D24" i="10"/>
  <c r="E23" i="10"/>
  <c r="D23" i="10"/>
  <c r="E22" i="10"/>
  <c r="D22" i="10"/>
  <c r="E21" i="10"/>
  <c r="D21" i="10"/>
  <c r="E20" i="10"/>
  <c r="D20" i="10"/>
  <c r="E19" i="10"/>
  <c r="D19" i="10"/>
  <c r="E18" i="10"/>
  <c r="D18" i="10"/>
  <c r="E17" i="10"/>
  <c r="D17" i="10"/>
  <c r="E16" i="10"/>
  <c r="D16" i="10"/>
  <c r="E15" i="10"/>
  <c r="D15" i="10"/>
  <c r="E14" i="10"/>
  <c r="D14" i="10"/>
  <c r="E13" i="10"/>
  <c r="D13" i="10"/>
  <c r="K20" i="10" l="1"/>
  <c r="U20" i="10"/>
  <c r="S20" i="10"/>
  <c r="Q20" i="10"/>
  <c r="M20" i="10"/>
  <c r="O20" i="10"/>
  <c r="T20" i="10"/>
  <c r="R20" i="10"/>
  <c r="P20" i="10"/>
  <c r="K29" i="10"/>
  <c r="U29" i="10"/>
  <c r="S29" i="10"/>
  <c r="Q29" i="10"/>
  <c r="O29" i="10"/>
  <c r="M29" i="10"/>
  <c r="P29" i="10"/>
  <c r="T29" i="10"/>
  <c r="R29" i="10"/>
  <c r="K35" i="10"/>
  <c r="O35" i="10"/>
  <c r="U35" i="10"/>
  <c r="S35" i="10"/>
  <c r="Q35" i="10"/>
  <c r="M35" i="10"/>
  <c r="T35" i="10"/>
  <c r="P35" i="10"/>
  <c r="R35" i="10"/>
  <c r="K38" i="10"/>
  <c r="U38" i="10"/>
  <c r="S38" i="10"/>
  <c r="Q38" i="10"/>
  <c r="O38" i="10"/>
  <c r="M38" i="10"/>
  <c r="T38" i="10"/>
  <c r="R38" i="10"/>
  <c r="P38" i="10"/>
  <c r="K41" i="10"/>
  <c r="U41" i="10"/>
  <c r="S41" i="10"/>
  <c r="Q41" i="10"/>
  <c r="O41" i="10"/>
  <c r="M41" i="10"/>
  <c r="T41" i="10"/>
  <c r="P41" i="10"/>
  <c r="R41" i="10"/>
  <c r="K47" i="10"/>
  <c r="U47" i="10"/>
  <c r="S47" i="10"/>
  <c r="O47" i="10"/>
  <c r="Q47" i="10"/>
  <c r="M47" i="10"/>
  <c r="P47" i="10"/>
  <c r="T47" i="10"/>
  <c r="R47" i="10"/>
  <c r="K50" i="10"/>
  <c r="U50" i="10"/>
  <c r="S50" i="10"/>
  <c r="Q50" i="10"/>
  <c r="O50" i="10"/>
  <c r="M50" i="10"/>
  <c r="T50" i="10"/>
  <c r="R50" i="10"/>
  <c r="P50" i="10"/>
  <c r="K53" i="10"/>
  <c r="U53" i="10"/>
  <c r="O53" i="10"/>
  <c r="S53" i="10"/>
  <c r="Q53" i="10"/>
  <c r="M53" i="10"/>
  <c r="T53" i="10"/>
  <c r="R53" i="10"/>
  <c r="P53" i="10"/>
  <c r="K56" i="10"/>
  <c r="U56" i="10"/>
  <c r="S56" i="10"/>
  <c r="Q56" i="10"/>
  <c r="O56" i="10"/>
  <c r="M56" i="10"/>
  <c r="T56" i="10"/>
  <c r="R56" i="10"/>
  <c r="P56" i="10"/>
  <c r="K59" i="10"/>
  <c r="O59" i="10"/>
  <c r="U59" i="10"/>
  <c r="S59" i="10"/>
  <c r="Q59" i="10"/>
  <c r="M59" i="10"/>
  <c r="T59" i="10"/>
  <c r="P59" i="10"/>
  <c r="R59" i="10"/>
  <c r="K62" i="10"/>
  <c r="U62" i="10"/>
  <c r="O62" i="10"/>
  <c r="S62" i="10"/>
  <c r="Q62" i="10"/>
  <c r="M62" i="10"/>
  <c r="T62" i="10"/>
  <c r="R62" i="10"/>
  <c r="P62" i="10"/>
  <c r="K65" i="10"/>
  <c r="O65" i="10"/>
  <c r="U65" i="10"/>
  <c r="S65" i="10"/>
  <c r="Q65" i="10"/>
  <c r="M65" i="10"/>
  <c r="T65" i="10"/>
  <c r="R65" i="10"/>
  <c r="P65" i="10"/>
  <c r="U68" i="10"/>
  <c r="S68" i="10"/>
  <c r="Q68" i="10"/>
  <c r="O68" i="10"/>
  <c r="M68" i="10"/>
  <c r="K68" i="10"/>
  <c r="T68" i="10"/>
  <c r="R68" i="10"/>
  <c r="P68" i="10"/>
  <c r="U71" i="10"/>
  <c r="S71" i="10"/>
  <c r="Q71" i="10"/>
  <c r="O71" i="10"/>
  <c r="M71" i="10"/>
  <c r="K71" i="10"/>
  <c r="T71" i="10"/>
  <c r="R71" i="10"/>
  <c r="P71" i="10"/>
  <c r="U74" i="10"/>
  <c r="S74" i="10"/>
  <c r="Q74" i="10"/>
  <c r="O74" i="10"/>
  <c r="M74" i="10"/>
  <c r="K74" i="10"/>
  <c r="T74" i="10"/>
  <c r="R74" i="10"/>
  <c r="P74" i="10"/>
  <c r="U77" i="10"/>
  <c r="S77" i="10"/>
  <c r="Q77" i="10"/>
  <c r="O77" i="10"/>
  <c r="M77" i="10"/>
  <c r="K77" i="10"/>
  <c r="P77" i="10"/>
  <c r="T77" i="10"/>
  <c r="R77" i="10"/>
  <c r="U80" i="10"/>
  <c r="S80" i="10"/>
  <c r="Q80" i="10"/>
  <c r="O80" i="10"/>
  <c r="M80" i="10"/>
  <c r="K80" i="10"/>
  <c r="T80" i="10"/>
  <c r="R80" i="10"/>
  <c r="P80" i="10"/>
  <c r="K17" i="10"/>
  <c r="U17" i="10"/>
  <c r="S17" i="10"/>
  <c r="Q17" i="10"/>
  <c r="O17" i="10"/>
  <c r="M17" i="10"/>
  <c r="P17" i="10"/>
  <c r="T17" i="10"/>
  <c r="R17" i="10"/>
  <c r="K26" i="10"/>
  <c r="U26" i="10"/>
  <c r="S26" i="10"/>
  <c r="O26" i="10"/>
  <c r="Q26" i="10"/>
  <c r="M26" i="10"/>
  <c r="T26" i="10"/>
  <c r="R26" i="10"/>
  <c r="P26" i="10"/>
  <c r="K32" i="10"/>
  <c r="U32" i="10"/>
  <c r="O32" i="10"/>
  <c r="S32" i="10"/>
  <c r="Q32" i="10"/>
  <c r="M32" i="10"/>
  <c r="T32" i="10"/>
  <c r="R32" i="10"/>
  <c r="P32" i="10"/>
  <c r="K44" i="10"/>
  <c r="U44" i="10"/>
  <c r="S44" i="10"/>
  <c r="Q44" i="10"/>
  <c r="O44" i="10"/>
  <c r="M44" i="10"/>
  <c r="T44" i="10"/>
  <c r="R44" i="10"/>
  <c r="P44" i="10"/>
  <c r="K14" i="10"/>
  <c r="U14" i="10"/>
  <c r="S14" i="10"/>
  <c r="Q14" i="10"/>
  <c r="O14" i="10"/>
  <c r="M14" i="10"/>
  <c r="T14" i="10"/>
  <c r="R14" i="10"/>
  <c r="P14" i="10"/>
  <c r="K21" i="10"/>
  <c r="U21" i="10"/>
  <c r="O21" i="10"/>
  <c r="S21" i="10"/>
  <c r="Q21" i="10"/>
  <c r="M21" i="10"/>
  <c r="P21" i="10"/>
  <c r="T21" i="10"/>
  <c r="R21" i="10"/>
  <c r="K33" i="10"/>
  <c r="U33" i="10"/>
  <c r="S33" i="10"/>
  <c r="O33" i="10"/>
  <c r="Q33" i="10"/>
  <c r="M33" i="10"/>
  <c r="P33" i="10"/>
  <c r="T33" i="10"/>
  <c r="R33" i="10"/>
  <c r="K39" i="10"/>
  <c r="U39" i="10"/>
  <c r="S39" i="10"/>
  <c r="O39" i="10"/>
  <c r="Q39" i="10"/>
  <c r="M39" i="10"/>
  <c r="P39" i="10"/>
  <c r="T39" i="10"/>
  <c r="R39" i="10"/>
  <c r="K42" i="10"/>
  <c r="U42" i="10"/>
  <c r="O42" i="10"/>
  <c r="S42" i="10"/>
  <c r="Q42" i="10"/>
  <c r="M42" i="10"/>
  <c r="T42" i="10"/>
  <c r="R42" i="10"/>
  <c r="P42" i="10"/>
  <c r="K45" i="10"/>
  <c r="O45" i="10"/>
  <c r="U45" i="10"/>
  <c r="S45" i="10"/>
  <c r="Q45" i="10"/>
  <c r="M45" i="10"/>
  <c r="T45" i="10"/>
  <c r="R45" i="10"/>
  <c r="P45" i="10"/>
  <c r="K48" i="10"/>
  <c r="U48" i="10"/>
  <c r="S48" i="10"/>
  <c r="Q48" i="10"/>
  <c r="O48" i="10"/>
  <c r="M48" i="10"/>
  <c r="T48" i="10"/>
  <c r="R48" i="10"/>
  <c r="P48" i="10"/>
  <c r="K51" i="10"/>
  <c r="O51" i="10"/>
  <c r="U51" i="10"/>
  <c r="S51" i="10"/>
  <c r="Q51" i="10"/>
  <c r="M51" i="10"/>
  <c r="T51" i="10"/>
  <c r="P51" i="10"/>
  <c r="R51" i="10"/>
  <c r="K54" i="10"/>
  <c r="U54" i="10"/>
  <c r="S54" i="10"/>
  <c r="O54" i="10"/>
  <c r="Q54" i="10"/>
  <c r="M54" i="10"/>
  <c r="T54" i="10"/>
  <c r="R54" i="10"/>
  <c r="P54" i="10"/>
  <c r="K57" i="10"/>
  <c r="U57" i="10"/>
  <c r="S57" i="10"/>
  <c r="Q57" i="10"/>
  <c r="O57" i="10"/>
  <c r="M57" i="10"/>
  <c r="P57" i="10"/>
  <c r="T57" i="10"/>
  <c r="R57" i="10"/>
  <c r="K60" i="10"/>
  <c r="U60" i="10"/>
  <c r="S60" i="10"/>
  <c r="O60" i="10"/>
  <c r="Q60" i="10"/>
  <c r="M60" i="10"/>
  <c r="T60" i="10"/>
  <c r="R60" i="10"/>
  <c r="P60" i="10"/>
  <c r="K63" i="10"/>
  <c r="U63" i="10"/>
  <c r="S63" i="10"/>
  <c r="Q63" i="10"/>
  <c r="O63" i="10"/>
  <c r="M63" i="10"/>
  <c r="T63" i="10"/>
  <c r="R63" i="10"/>
  <c r="P63" i="10"/>
  <c r="K66" i="10"/>
  <c r="U66" i="10"/>
  <c r="O66" i="10"/>
  <c r="S66" i="10"/>
  <c r="Q66" i="10"/>
  <c r="M66" i="10"/>
  <c r="T66" i="10"/>
  <c r="R66" i="10"/>
  <c r="P66" i="10"/>
  <c r="U69" i="10"/>
  <c r="S69" i="10"/>
  <c r="Q69" i="10"/>
  <c r="O69" i="10"/>
  <c r="M69" i="10"/>
  <c r="K69" i="10"/>
  <c r="T69" i="10"/>
  <c r="R69" i="10"/>
  <c r="P69" i="10"/>
  <c r="U72" i="10"/>
  <c r="S72" i="10"/>
  <c r="Q72" i="10"/>
  <c r="O72" i="10"/>
  <c r="M72" i="10"/>
  <c r="K72" i="10"/>
  <c r="T72" i="10"/>
  <c r="R72" i="10"/>
  <c r="P72" i="10"/>
  <c r="U75" i="10"/>
  <c r="S75" i="10"/>
  <c r="Q75" i="10"/>
  <c r="O75" i="10"/>
  <c r="M75" i="10"/>
  <c r="K75" i="10"/>
  <c r="T75" i="10"/>
  <c r="P75" i="10"/>
  <c r="R75" i="10"/>
  <c r="U78" i="10"/>
  <c r="S78" i="10"/>
  <c r="Q78" i="10"/>
  <c r="O78" i="10"/>
  <c r="M78" i="10"/>
  <c r="K78" i="10"/>
  <c r="T78" i="10"/>
  <c r="R78" i="10"/>
  <c r="P78" i="10"/>
  <c r="U81" i="10"/>
  <c r="S81" i="10"/>
  <c r="Q81" i="10"/>
  <c r="O81" i="10"/>
  <c r="M81" i="10"/>
  <c r="K81" i="10"/>
  <c r="P81" i="10"/>
  <c r="T81" i="10"/>
  <c r="R81" i="10"/>
  <c r="K36" i="10"/>
  <c r="O36" i="10"/>
  <c r="U36" i="10"/>
  <c r="S36" i="10"/>
  <c r="Q36" i="10"/>
  <c r="M36" i="10"/>
  <c r="T36" i="10"/>
  <c r="R36" i="10"/>
  <c r="P36" i="10"/>
  <c r="K15" i="10"/>
  <c r="U15" i="10"/>
  <c r="S15" i="10"/>
  <c r="Q15" i="10"/>
  <c r="M15" i="10"/>
  <c r="O15" i="10"/>
  <c r="T15" i="10"/>
  <c r="P15" i="10"/>
  <c r="R15" i="10"/>
  <c r="K24" i="10"/>
  <c r="O24" i="10"/>
  <c r="U24" i="10"/>
  <c r="S24" i="10"/>
  <c r="Q24" i="10"/>
  <c r="M24" i="10"/>
  <c r="T24" i="10"/>
  <c r="R24" i="10"/>
  <c r="P24" i="10"/>
  <c r="K30" i="10"/>
  <c r="O30" i="10"/>
  <c r="U30" i="10"/>
  <c r="S30" i="10"/>
  <c r="Q30" i="10"/>
  <c r="M30" i="10"/>
  <c r="T30" i="10"/>
  <c r="R30" i="10"/>
  <c r="P30" i="10"/>
  <c r="K16" i="10"/>
  <c r="U16" i="10"/>
  <c r="S16" i="10"/>
  <c r="Q16" i="10"/>
  <c r="O16" i="10"/>
  <c r="M16" i="10"/>
  <c r="T16" i="10"/>
  <c r="R16" i="10"/>
  <c r="P16" i="10"/>
  <c r="K25" i="10"/>
  <c r="U25" i="10"/>
  <c r="O25" i="10"/>
  <c r="S25" i="10"/>
  <c r="Q25" i="10"/>
  <c r="M25" i="10"/>
  <c r="T25" i="10"/>
  <c r="R25" i="10"/>
  <c r="P25" i="10"/>
  <c r="K31" i="10"/>
  <c r="U31" i="10"/>
  <c r="S31" i="10"/>
  <c r="Q31" i="10"/>
  <c r="O31" i="10"/>
  <c r="M31" i="10"/>
  <c r="P31" i="10"/>
  <c r="T31" i="10"/>
  <c r="R31" i="10"/>
  <c r="K37" i="10"/>
  <c r="U37" i="10"/>
  <c r="O37" i="10"/>
  <c r="S37" i="10"/>
  <c r="Q37" i="10"/>
  <c r="M37" i="10"/>
  <c r="T37" i="10"/>
  <c r="R37" i="10"/>
  <c r="P37" i="10"/>
  <c r="K43" i="10"/>
  <c r="U43" i="10"/>
  <c r="S43" i="10"/>
  <c r="O43" i="10"/>
  <c r="Q43" i="10"/>
  <c r="M43" i="10"/>
  <c r="P43" i="10"/>
  <c r="T43" i="10"/>
  <c r="R43" i="10"/>
  <c r="K46" i="10"/>
  <c r="U46" i="10"/>
  <c r="O46" i="10"/>
  <c r="S46" i="10"/>
  <c r="Q46" i="10"/>
  <c r="M46" i="10"/>
  <c r="T46" i="10"/>
  <c r="R46" i="10"/>
  <c r="P46" i="10"/>
  <c r="K49" i="10"/>
  <c r="U49" i="10"/>
  <c r="S49" i="10"/>
  <c r="Q49" i="10"/>
  <c r="O49" i="10"/>
  <c r="M49" i="10"/>
  <c r="P49" i="10"/>
  <c r="T49" i="10"/>
  <c r="R49" i="10"/>
  <c r="K52" i="10"/>
  <c r="U52" i="10"/>
  <c r="S52" i="10"/>
  <c r="Q52" i="10"/>
  <c r="O52" i="10"/>
  <c r="M52" i="10"/>
  <c r="T52" i="10"/>
  <c r="R52" i="10"/>
  <c r="P52" i="10"/>
  <c r="K58" i="10"/>
  <c r="U58" i="10"/>
  <c r="O58" i="10"/>
  <c r="S58" i="10"/>
  <c r="Q58" i="10"/>
  <c r="M58" i="10"/>
  <c r="T58" i="10"/>
  <c r="R58" i="10"/>
  <c r="P58" i="10"/>
  <c r="K61" i="10"/>
  <c r="U61" i="10"/>
  <c r="S61" i="10"/>
  <c r="Q61" i="10"/>
  <c r="O61" i="10"/>
  <c r="M61" i="10"/>
  <c r="T61" i="10"/>
  <c r="R61" i="10"/>
  <c r="P61" i="10"/>
  <c r="K64" i="10"/>
  <c r="U64" i="10"/>
  <c r="S64" i="10"/>
  <c r="O64" i="10"/>
  <c r="Q64" i="10"/>
  <c r="M64" i="10"/>
  <c r="T64" i="10"/>
  <c r="R64" i="10"/>
  <c r="P64" i="10"/>
  <c r="K67" i="10"/>
  <c r="U67" i="10"/>
  <c r="S67" i="10"/>
  <c r="Q67" i="10"/>
  <c r="O67" i="10"/>
  <c r="M67" i="10"/>
  <c r="T67" i="10"/>
  <c r="R67" i="10"/>
  <c r="P67" i="10"/>
  <c r="U70" i="10"/>
  <c r="S70" i="10"/>
  <c r="Q70" i="10"/>
  <c r="O70" i="10"/>
  <c r="M70" i="10"/>
  <c r="K70" i="10"/>
  <c r="AF70" i="10" s="1"/>
  <c r="T70" i="10"/>
  <c r="R70" i="10"/>
  <c r="P70" i="10"/>
  <c r="U73" i="10"/>
  <c r="S73" i="10"/>
  <c r="Q73" i="10"/>
  <c r="O73" i="10"/>
  <c r="M73" i="10"/>
  <c r="K73" i="10"/>
  <c r="T73" i="10"/>
  <c r="R73" i="10"/>
  <c r="P73" i="10"/>
  <c r="U76" i="10"/>
  <c r="S76" i="10"/>
  <c r="Q76" i="10"/>
  <c r="O76" i="10"/>
  <c r="M76" i="10"/>
  <c r="K76" i="10"/>
  <c r="T76" i="10"/>
  <c r="R76" i="10"/>
  <c r="P76" i="10"/>
  <c r="U79" i="10"/>
  <c r="S79" i="10"/>
  <c r="Q79" i="10"/>
  <c r="O79" i="10"/>
  <c r="M79" i="10"/>
  <c r="K79" i="10"/>
  <c r="P79" i="10"/>
  <c r="T79" i="10"/>
  <c r="R79" i="10"/>
  <c r="U82" i="10"/>
  <c r="S82" i="10"/>
  <c r="Q82" i="10"/>
  <c r="O82" i="10"/>
  <c r="M82" i="10"/>
  <c r="K82" i="10"/>
  <c r="AF82" i="10" s="1"/>
  <c r="T82" i="10"/>
  <c r="R82" i="10"/>
  <c r="P82" i="10"/>
  <c r="K23" i="10"/>
  <c r="U23" i="10"/>
  <c r="S23" i="10"/>
  <c r="Q23" i="10"/>
  <c r="O23" i="10"/>
  <c r="M23" i="10"/>
  <c r="T23" i="10"/>
  <c r="P23" i="10"/>
  <c r="R23" i="10"/>
  <c r="K18" i="10"/>
  <c r="U18" i="10"/>
  <c r="S18" i="10"/>
  <c r="Q18" i="10"/>
  <c r="M18" i="10"/>
  <c r="O18" i="10"/>
  <c r="T18" i="10"/>
  <c r="R18" i="10"/>
  <c r="P18" i="10"/>
  <c r="K27" i="10"/>
  <c r="O27" i="10"/>
  <c r="U27" i="10"/>
  <c r="S27" i="10"/>
  <c r="Q27" i="10"/>
  <c r="M27" i="10"/>
  <c r="P27" i="10"/>
  <c r="T27" i="10"/>
  <c r="R27" i="10"/>
  <c r="K13" i="10"/>
  <c r="AF13" i="10" s="1"/>
  <c r="U13" i="10"/>
  <c r="S13" i="10"/>
  <c r="Q13" i="10"/>
  <c r="O13" i="10"/>
  <c r="M13" i="10"/>
  <c r="P13" i="10"/>
  <c r="T13" i="10"/>
  <c r="R13" i="10"/>
  <c r="K19" i="10"/>
  <c r="U19" i="10"/>
  <c r="S19" i="10"/>
  <c r="Q19" i="10"/>
  <c r="O19" i="10"/>
  <c r="M19" i="10"/>
  <c r="P19" i="10"/>
  <c r="T19" i="10"/>
  <c r="R19" i="10"/>
  <c r="K22" i="10"/>
  <c r="U22" i="10"/>
  <c r="S22" i="10"/>
  <c r="O22" i="10"/>
  <c r="Q22" i="10"/>
  <c r="M22" i="10"/>
  <c r="T22" i="10"/>
  <c r="R22" i="10"/>
  <c r="P22" i="10"/>
  <c r="K28" i="10"/>
  <c r="U28" i="10"/>
  <c r="S28" i="10"/>
  <c r="Q28" i="10"/>
  <c r="O28" i="10"/>
  <c r="M28" i="10"/>
  <c r="T28" i="10"/>
  <c r="R28" i="10"/>
  <c r="P28" i="10"/>
  <c r="K34" i="10"/>
  <c r="U34" i="10"/>
  <c r="S34" i="10"/>
  <c r="Q34" i="10"/>
  <c r="O34" i="10"/>
  <c r="M34" i="10"/>
  <c r="T34" i="10"/>
  <c r="R34" i="10"/>
  <c r="P34" i="10"/>
  <c r="K40" i="10"/>
  <c r="O40" i="10"/>
  <c r="U40" i="10"/>
  <c r="S40" i="10"/>
  <c r="Q40" i="10"/>
  <c r="M40" i="10"/>
  <c r="T40" i="10"/>
  <c r="R40" i="10"/>
  <c r="P40" i="10"/>
  <c r="K55" i="10"/>
  <c r="O55" i="10"/>
  <c r="U55" i="10"/>
  <c r="S55" i="10"/>
  <c r="Q55" i="10"/>
  <c r="M55" i="10"/>
  <c r="P55" i="10"/>
  <c r="T55" i="10"/>
  <c r="R55" i="10"/>
  <c r="F21" i="14"/>
  <c r="F31" i="14"/>
  <c r="F18" i="14"/>
  <c r="F34" i="11"/>
  <c r="F20" i="11"/>
  <c r="F32" i="11"/>
  <c r="F22" i="11"/>
  <c r="F24" i="11"/>
  <c r="AF20" i="10"/>
  <c r="F20" i="14" s="1"/>
  <c r="L20" i="10"/>
  <c r="J20" i="10"/>
  <c r="N20" i="10"/>
  <c r="AF28" i="10"/>
  <c r="N28" i="10"/>
  <c r="L28" i="10"/>
  <c r="J28" i="10"/>
  <c r="AF32" i="10"/>
  <c r="N32" i="10"/>
  <c r="L32" i="10"/>
  <c r="J32" i="10"/>
  <c r="AF36" i="10"/>
  <c r="N36" i="10"/>
  <c r="L36" i="10"/>
  <c r="J36" i="10"/>
  <c r="AF40" i="10"/>
  <c r="N40" i="10"/>
  <c r="L40" i="10"/>
  <c r="J40" i="10"/>
  <c r="AF44" i="10"/>
  <c r="N44" i="10"/>
  <c r="L44" i="10"/>
  <c r="J44" i="10"/>
  <c r="V44" i="10" s="1"/>
  <c r="Y44" i="10" s="1"/>
  <c r="AF48" i="10"/>
  <c r="J48" i="10"/>
  <c r="N48" i="10"/>
  <c r="X48" i="10" s="1"/>
  <c r="AA48" i="10" s="1"/>
  <c r="L48" i="10"/>
  <c r="AF52" i="10"/>
  <c r="L52" i="10"/>
  <c r="J52" i="10"/>
  <c r="N52" i="10"/>
  <c r="AF56" i="10"/>
  <c r="N56" i="10"/>
  <c r="L56" i="10"/>
  <c r="J56" i="10"/>
  <c r="AF60" i="10"/>
  <c r="N60" i="10"/>
  <c r="L60" i="10"/>
  <c r="J60" i="10"/>
  <c r="AF64" i="10"/>
  <c r="N64" i="10"/>
  <c r="L64" i="10"/>
  <c r="J64" i="10"/>
  <c r="AF68" i="10"/>
  <c r="N68" i="10"/>
  <c r="L68" i="10"/>
  <c r="W68" i="10" s="1"/>
  <c r="J68" i="10"/>
  <c r="AF72" i="10"/>
  <c r="N72" i="10"/>
  <c r="L72" i="10"/>
  <c r="J72" i="10"/>
  <c r="AF76" i="10"/>
  <c r="L76" i="10"/>
  <c r="W76" i="10" s="1"/>
  <c r="J76" i="10"/>
  <c r="N76" i="10"/>
  <c r="AF80" i="10"/>
  <c r="N80" i="10"/>
  <c r="X80" i="10" s="1"/>
  <c r="L80" i="10"/>
  <c r="J80" i="10"/>
  <c r="AF24" i="10"/>
  <c r="F34" i="14" s="1"/>
  <c r="N24" i="10"/>
  <c r="L24" i="10"/>
  <c r="J24" i="10"/>
  <c r="AF17" i="10"/>
  <c r="F15" i="11" s="1"/>
  <c r="L17" i="10"/>
  <c r="J17" i="10"/>
  <c r="N17" i="10"/>
  <c r="AF25" i="10"/>
  <c r="F31" i="11" s="1"/>
  <c r="N25" i="10"/>
  <c r="L25" i="10"/>
  <c r="J25" i="10"/>
  <c r="AF33" i="10"/>
  <c r="N33" i="10"/>
  <c r="L33" i="10"/>
  <c r="J33" i="10"/>
  <c r="AF37" i="10"/>
  <c r="N37" i="10"/>
  <c r="L37" i="10"/>
  <c r="J37" i="10"/>
  <c r="V37" i="10" s="1"/>
  <c r="AF41" i="10"/>
  <c r="J41" i="10"/>
  <c r="N41" i="10"/>
  <c r="L41" i="10"/>
  <c r="AF45" i="10"/>
  <c r="N45" i="10"/>
  <c r="L45" i="10"/>
  <c r="J45" i="10"/>
  <c r="AF49" i="10"/>
  <c r="N49" i="10"/>
  <c r="X49" i="10" s="1"/>
  <c r="L49" i="10"/>
  <c r="J49" i="10"/>
  <c r="AF53" i="10"/>
  <c r="N53" i="10"/>
  <c r="L53" i="10"/>
  <c r="J53" i="10"/>
  <c r="AF57" i="10"/>
  <c r="N57" i="10"/>
  <c r="L57" i="10"/>
  <c r="W57" i="10" s="1"/>
  <c r="Z57" i="10" s="1"/>
  <c r="AC57" i="10" s="1"/>
  <c r="J57" i="10"/>
  <c r="V57" i="10" s="1"/>
  <c r="Y57" i="10" s="1"/>
  <c r="AF61" i="10"/>
  <c r="N61" i="10"/>
  <c r="L61" i="10"/>
  <c r="J61" i="10"/>
  <c r="AF65" i="10"/>
  <c r="N65" i="10"/>
  <c r="L65" i="10"/>
  <c r="J65" i="10"/>
  <c r="V65" i="10" s="1"/>
  <c r="AF69" i="10"/>
  <c r="N69" i="10"/>
  <c r="L69" i="10"/>
  <c r="J69" i="10"/>
  <c r="V69" i="10" s="1"/>
  <c r="AF73" i="10"/>
  <c r="L73" i="10"/>
  <c r="J73" i="10"/>
  <c r="N73" i="10"/>
  <c r="AF77" i="10"/>
  <c r="N77" i="10"/>
  <c r="L77" i="10"/>
  <c r="J77" i="10"/>
  <c r="AF81" i="10"/>
  <c r="N81" i="10"/>
  <c r="L81" i="10"/>
  <c r="J81" i="10"/>
  <c r="AF29" i="10"/>
  <c r="N29" i="10"/>
  <c r="L29" i="10"/>
  <c r="J29" i="10"/>
  <c r="V29" i="10" s="1"/>
  <c r="J13" i="10"/>
  <c r="N13" i="10"/>
  <c r="L13" i="10"/>
  <c r="W13" i="10" s="1"/>
  <c r="Z13" i="10" s="1"/>
  <c r="AF22" i="10"/>
  <c r="F22" i="14" s="1"/>
  <c r="N22" i="10"/>
  <c r="L22" i="10"/>
  <c r="J22" i="10"/>
  <c r="V22" i="10" s="1"/>
  <c r="Y22" i="10" s="1"/>
  <c r="AB22" i="10" s="1"/>
  <c r="AF34" i="10"/>
  <c r="J34" i="10"/>
  <c r="N34" i="10"/>
  <c r="L34" i="10"/>
  <c r="AF38" i="10"/>
  <c r="N38" i="10"/>
  <c r="X38" i="10" s="1"/>
  <c r="AA38" i="10" s="1"/>
  <c r="AD38" i="10" s="1"/>
  <c r="L38" i="10"/>
  <c r="J38" i="10"/>
  <c r="AF46" i="10"/>
  <c r="N46" i="10"/>
  <c r="L46" i="10"/>
  <c r="J46" i="10"/>
  <c r="AF50" i="10"/>
  <c r="N50" i="10"/>
  <c r="L50" i="10"/>
  <c r="J50" i="10"/>
  <c r="AF54" i="10"/>
  <c r="N54" i="10"/>
  <c r="L54" i="10"/>
  <c r="J54" i="10"/>
  <c r="AF58" i="10"/>
  <c r="N58" i="10"/>
  <c r="L58" i="10"/>
  <c r="J58" i="10"/>
  <c r="V58" i="10" s="1"/>
  <c r="Y58" i="10" s="1"/>
  <c r="AF62" i="10"/>
  <c r="N62" i="10"/>
  <c r="L62" i="10"/>
  <c r="J62" i="10"/>
  <c r="AF66" i="10"/>
  <c r="J66" i="10"/>
  <c r="N66" i="10"/>
  <c r="L66" i="10"/>
  <c r="L70" i="10"/>
  <c r="J70" i="10"/>
  <c r="N70" i="10"/>
  <c r="AF74" i="10"/>
  <c r="N74" i="10"/>
  <c r="L74" i="10"/>
  <c r="J74" i="10"/>
  <c r="V74" i="10" s="1"/>
  <c r="AF78" i="10"/>
  <c r="N78" i="10"/>
  <c r="L78" i="10"/>
  <c r="J78" i="10"/>
  <c r="N82" i="10"/>
  <c r="L82" i="10"/>
  <c r="W82" i="10" s="1"/>
  <c r="J82" i="10"/>
  <c r="AF16" i="10"/>
  <c r="F17" i="11" s="1"/>
  <c r="N16" i="10"/>
  <c r="L16" i="10"/>
  <c r="J16" i="10"/>
  <c r="AF14" i="10"/>
  <c r="F24" i="14" s="1"/>
  <c r="N14" i="10"/>
  <c r="L14" i="10"/>
  <c r="J14" i="10"/>
  <c r="AF26" i="10"/>
  <c r="F32" i="14" s="1"/>
  <c r="N26" i="10"/>
  <c r="L26" i="10"/>
  <c r="J26" i="10"/>
  <c r="V26" i="10" s="1"/>
  <c r="Y26" i="10" s="1"/>
  <c r="AB26" i="10" s="1"/>
  <c r="AF42" i="10"/>
  <c r="N42" i="10"/>
  <c r="L42" i="10"/>
  <c r="J42" i="10"/>
  <c r="AF21" i="10"/>
  <c r="F21" i="11" s="1"/>
  <c r="N21" i="10"/>
  <c r="L21" i="10"/>
  <c r="J21" i="10"/>
  <c r="AF18" i="10"/>
  <c r="F18" i="11" s="1"/>
  <c r="N18" i="10"/>
  <c r="L18" i="10"/>
  <c r="J18" i="10"/>
  <c r="AF30" i="10"/>
  <c r="N30" i="10"/>
  <c r="L30" i="10"/>
  <c r="J30" i="10"/>
  <c r="V30" i="10" s="1"/>
  <c r="AF15" i="10"/>
  <c r="F14" i="14" s="1"/>
  <c r="N15" i="10"/>
  <c r="L15" i="10"/>
  <c r="J15" i="10"/>
  <c r="AF19" i="10"/>
  <c r="F19" i="11" s="1"/>
  <c r="N19" i="10"/>
  <c r="L19" i="10"/>
  <c r="J19" i="10"/>
  <c r="AF23" i="10"/>
  <c r="F30" i="14" s="1"/>
  <c r="N23" i="10"/>
  <c r="L23" i="10"/>
  <c r="J23" i="10"/>
  <c r="V23" i="10" s="1"/>
  <c r="AF27" i="10"/>
  <c r="L27" i="10"/>
  <c r="J27" i="10"/>
  <c r="N27" i="10"/>
  <c r="AF31" i="10"/>
  <c r="L31" i="10"/>
  <c r="J31" i="10"/>
  <c r="N31" i="10"/>
  <c r="AF35" i="10"/>
  <c r="N35" i="10"/>
  <c r="L35" i="10"/>
  <c r="J35" i="10"/>
  <c r="AF39" i="10"/>
  <c r="N39" i="10"/>
  <c r="L39" i="10"/>
  <c r="J39" i="10"/>
  <c r="AF43" i="10"/>
  <c r="N43" i="10"/>
  <c r="L43" i="10"/>
  <c r="J43" i="10"/>
  <c r="AF47" i="10"/>
  <c r="N47" i="10"/>
  <c r="L47" i="10"/>
  <c r="J47" i="10"/>
  <c r="AF51" i="10"/>
  <c r="N51" i="10"/>
  <c r="L51" i="10"/>
  <c r="J51" i="10"/>
  <c r="AF55" i="10"/>
  <c r="J55" i="10"/>
  <c r="V55" i="10" s="1"/>
  <c r="Y55" i="10" s="1"/>
  <c r="AB55" i="10" s="1"/>
  <c r="N55" i="10"/>
  <c r="L55" i="10"/>
  <c r="AF59" i="10"/>
  <c r="L59" i="10"/>
  <c r="J59" i="10"/>
  <c r="N59" i="10"/>
  <c r="AF63" i="10"/>
  <c r="L63" i="10"/>
  <c r="J63" i="10"/>
  <c r="N63" i="10"/>
  <c r="AF67" i="10"/>
  <c r="N67" i="10"/>
  <c r="L67" i="10"/>
  <c r="J67" i="10"/>
  <c r="AF71" i="10"/>
  <c r="N71" i="10"/>
  <c r="L71" i="10"/>
  <c r="J71" i="10"/>
  <c r="AF75" i="10"/>
  <c r="N75" i="10"/>
  <c r="L75" i="10"/>
  <c r="J75" i="10"/>
  <c r="AF79" i="10"/>
  <c r="J79" i="10"/>
  <c r="N79" i="10"/>
  <c r="L79" i="10"/>
  <c r="X28" i="10"/>
  <c r="W33" i="10"/>
  <c r="F13" i="14" l="1"/>
  <c r="F13" i="11"/>
  <c r="F15" i="14"/>
  <c r="F14" i="11"/>
  <c r="F30" i="11"/>
  <c r="F17" i="14"/>
  <c r="F19" i="14"/>
  <c r="V59" i="10"/>
  <c r="Y59" i="10" s="1"/>
  <c r="W70" i="10"/>
  <c r="Z70" i="10" s="1"/>
  <c r="AC70" i="10" s="1"/>
  <c r="V73" i="10"/>
  <c r="V68" i="10"/>
  <c r="V20" i="10"/>
  <c r="W79" i="10"/>
  <c r="Z79" i="10" s="1"/>
  <c r="V27" i="10"/>
  <c r="X67" i="10"/>
  <c r="W39" i="10"/>
  <c r="X15" i="10"/>
  <c r="AA15" i="10" s="1"/>
  <c r="X58" i="10"/>
  <c r="AA58" i="10" s="1"/>
  <c r="W77" i="10"/>
  <c r="Z77" i="10" s="1"/>
  <c r="X69" i="10"/>
  <c r="AA69" i="10" s="1"/>
  <c r="W37" i="10"/>
  <c r="Z37" i="10" s="1"/>
  <c r="AC37" i="10" s="1"/>
  <c r="X68" i="10"/>
  <c r="X36" i="10"/>
  <c r="W74" i="10"/>
  <c r="Z74" i="10" s="1"/>
  <c r="AC74" i="10" s="1"/>
  <c r="X37" i="10"/>
  <c r="W60" i="10"/>
  <c r="Z60" i="10" s="1"/>
  <c r="X59" i="10"/>
  <c r="AA59" i="10" s="1"/>
  <c r="X70" i="10"/>
  <c r="AA70" i="10" s="1"/>
  <c r="W45" i="10"/>
  <c r="Z45" i="10" s="1"/>
  <c r="AC45" i="10" s="1"/>
  <c r="W41" i="10"/>
  <c r="Z41" i="10" s="1"/>
  <c r="AC41" i="10" s="1"/>
  <c r="V33" i="10"/>
  <c r="V52" i="10"/>
  <c r="Y52" i="10" s="1"/>
  <c r="X62" i="10"/>
  <c r="X57" i="10"/>
  <c r="AA57" i="10" s="1"/>
  <c r="X72" i="10"/>
  <c r="AA72" i="10" s="1"/>
  <c r="V56" i="10"/>
  <c r="W32" i="10"/>
  <c r="Z32" i="10" s="1"/>
  <c r="AC32" i="10" s="1"/>
  <c r="W35" i="10"/>
  <c r="Z35" i="10" s="1"/>
  <c r="V49" i="10"/>
  <c r="V46" i="10"/>
  <c r="Y46" i="10" s="1"/>
  <c r="AB46" i="10" s="1"/>
  <c r="X13" i="10"/>
  <c r="AA13" i="10" s="1"/>
  <c r="AD13" i="10" s="1"/>
  <c r="W65" i="10"/>
  <c r="W54" i="10"/>
  <c r="Z54" i="10" s="1"/>
  <c r="V14" i="10"/>
  <c r="Y14" i="10" s="1"/>
  <c r="AB14" i="10" s="1"/>
  <c r="W51" i="10"/>
  <c r="V50" i="10"/>
  <c r="Y50" i="10" s="1"/>
  <c r="AB50" i="10" s="1"/>
  <c r="V38" i="10"/>
  <c r="Y38" i="10" s="1"/>
  <c r="X77" i="10"/>
  <c r="AA77" i="10" s="1"/>
  <c r="AD77" i="10" s="1"/>
  <c r="X79" i="10"/>
  <c r="AA79" i="10" s="1"/>
  <c r="W47" i="10"/>
  <c r="Z47" i="10" s="1"/>
  <c r="V66" i="10"/>
  <c r="Y66" i="10" s="1"/>
  <c r="AB66" i="10" s="1"/>
  <c r="W22" i="10"/>
  <c r="Z22" i="10" s="1"/>
  <c r="AC22" i="10" s="1"/>
  <c r="W69" i="10"/>
  <c r="Z69" i="10" s="1"/>
  <c r="AC69" i="10" s="1"/>
  <c r="V25" i="10"/>
  <c r="Y25" i="10" s="1"/>
  <c r="AB25" i="10" s="1"/>
  <c r="X46" i="10"/>
  <c r="AA46" i="10" s="1"/>
  <c r="AD46" i="10" s="1"/>
  <c r="V80" i="10"/>
  <c r="Y80" i="10" s="1"/>
  <c r="AB80" i="10" s="1"/>
  <c r="W44" i="10"/>
  <c r="Z44" i="10" s="1"/>
  <c r="AC44" i="10" s="1"/>
  <c r="V67" i="10"/>
  <c r="Y67" i="10" s="1"/>
  <c r="W59" i="10"/>
  <c r="Z59" i="10" s="1"/>
  <c r="X19" i="10"/>
  <c r="AA19" i="10" s="1"/>
  <c r="AD19" i="10" s="1"/>
  <c r="X54" i="10"/>
  <c r="AA54" i="10" s="1"/>
  <c r="AD54" i="10" s="1"/>
  <c r="W46" i="10"/>
  <c r="Z46" i="10" s="1"/>
  <c r="X52" i="10"/>
  <c r="AA52" i="10" s="1"/>
  <c r="AD52" i="10" s="1"/>
  <c r="V71" i="10"/>
  <c r="Y71" i="10" s="1"/>
  <c r="AB71" i="10" s="1"/>
  <c r="X22" i="10"/>
  <c r="AA22" i="10" s="1"/>
  <c r="AD22" i="10" s="1"/>
  <c r="W38" i="10"/>
  <c r="Z38" i="10" s="1"/>
  <c r="V53" i="10"/>
  <c r="Y53" i="10" s="1"/>
  <c r="V32" i="10"/>
  <c r="Y32" i="10" s="1"/>
  <c r="AB32" i="10" s="1"/>
  <c r="W29" i="10"/>
  <c r="Z29" i="10" s="1"/>
  <c r="AC29" i="10" s="1"/>
  <c r="V39" i="10"/>
  <c r="Y39" i="10" s="1"/>
  <c r="AB39" i="10" s="1"/>
  <c r="W78" i="10"/>
  <c r="Z78" i="10" s="1"/>
  <c r="W31" i="10"/>
  <c r="Z31" i="10" s="1"/>
  <c r="AC31" i="10" s="1"/>
  <c r="W16" i="10"/>
  <c r="Z16" i="10" s="1"/>
  <c r="AC16" i="10" s="1"/>
  <c r="X78" i="10"/>
  <c r="AA78" i="10" s="1"/>
  <c r="AD78" i="10" s="1"/>
  <c r="X16" i="10"/>
  <c r="AA16" i="10" s="1"/>
  <c r="V47" i="10"/>
  <c r="Y47" i="10" s="1"/>
  <c r="AB47" i="10" s="1"/>
  <c r="X26" i="10"/>
  <c r="AA26" i="10" s="1"/>
  <c r="AD26" i="10" s="1"/>
  <c r="X35" i="10"/>
  <c r="AA35" i="10" s="1"/>
  <c r="AD35" i="10" s="1"/>
  <c r="V60" i="10"/>
  <c r="Y60" i="10" s="1"/>
  <c r="AB60" i="10" s="1"/>
  <c r="X41" i="10"/>
  <c r="AA41" i="10" s="1"/>
  <c r="AD41" i="10" s="1"/>
  <c r="W19" i="10"/>
  <c r="Z19" i="10" s="1"/>
  <c r="AC19" i="10" s="1"/>
  <c r="W75" i="10"/>
  <c r="Z75" i="10" s="1"/>
  <c r="AC75" i="10" s="1"/>
  <c r="V77" i="10"/>
  <c r="Y77" i="10" s="1"/>
  <c r="AB77" i="10" s="1"/>
  <c r="X47" i="10"/>
  <c r="AA47" i="10" s="1"/>
  <c r="AD47" i="10" s="1"/>
  <c r="V18" i="10"/>
  <c r="Y18" i="10" s="1"/>
  <c r="AB18" i="10" s="1"/>
  <c r="V41" i="10"/>
  <c r="Y41" i="10" s="1"/>
  <c r="AB41" i="10" s="1"/>
  <c r="V54" i="10"/>
  <c r="Y54" i="10" s="1"/>
  <c r="AB54" i="10" s="1"/>
  <c r="AC35" i="10"/>
  <c r="W26" i="10"/>
  <c r="V45" i="10"/>
  <c r="Y45" i="10" s="1"/>
  <c r="AB45" i="10" s="1"/>
  <c r="V62" i="10"/>
  <c r="AD57" i="10"/>
  <c r="Z68" i="10"/>
  <c r="AC68" i="10" s="1"/>
  <c r="Y27" i="10"/>
  <c r="AB27" i="10" s="1"/>
  <c r="Z76" i="10"/>
  <c r="AC76" i="10" s="1"/>
  <c r="Y33" i="10"/>
  <c r="AB33" i="10" s="1"/>
  <c r="Y74" i="10"/>
  <c r="AB74" i="10" s="1"/>
  <c r="AA36" i="10"/>
  <c r="AD36" i="10" s="1"/>
  <c r="Y23" i="10"/>
  <c r="AB23" i="10" s="1"/>
  <c r="Z51" i="10"/>
  <c r="AC51" i="10" s="1"/>
  <c r="Y37" i="10"/>
  <c r="AB37" i="10" s="1"/>
  <c r="AA68" i="10"/>
  <c r="AD68" i="10" s="1"/>
  <c r="Y56" i="10"/>
  <c r="AB56" i="10" s="1"/>
  <c r="Z33" i="10"/>
  <c r="AC33" i="10" s="1"/>
  <c r="Z82" i="10"/>
  <c r="AC82" i="10" s="1"/>
  <c r="AA62" i="10"/>
  <c r="AD62" i="10" s="1"/>
  <c r="Z39" i="10"/>
  <c r="AC39" i="10" s="1"/>
  <c r="Y29" i="10"/>
  <c r="AB29" i="10" s="1"/>
  <c r="Y20" i="10"/>
  <c r="AB20" i="10" s="1"/>
  <c r="X74" i="10"/>
  <c r="AA74" i="10" s="1"/>
  <c r="X56" i="10"/>
  <c r="AA56" i="10" s="1"/>
  <c r="W20" i="10"/>
  <c r="V13" i="10"/>
  <c r="AA28" i="10"/>
  <c r="AD28" i="10" s="1"/>
  <c r="X40" i="10"/>
  <c r="AA40" i="10" s="1"/>
  <c r="V70" i="10"/>
  <c r="Y70" i="10" s="1"/>
  <c r="W72" i="10"/>
  <c r="Z72" i="10" s="1"/>
  <c r="AD70" i="10"/>
  <c r="X63" i="10"/>
  <c r="AA63" i="10" s="1"/>
  <c r="W52" i="10"/>
  <c r="Z52" i="10" s="1"/>
  <c r="W43" i="10"/>
  <c r="Z43" i="10" s="1"/>
  <c r="AB52" i="10"/>
  <c r="W48" i="10"/>
  <c r="Z48" i="10" s="1"/>
  <c r="W36" i="10"/>
  <c r="W27" i="10"/>
  <c r="Z27" i="10" s="1"/>
  <c r="W18" i="10"/>
  <c r="X25" i="10"/>
  <c r="W61" i="10"/>
  <c r="Z61" i="10" s="1"/>
  <c r="W80" i="10"/>
  <c r="Z80" i="10" s="1"/>
  <c r="X73" i="10"/>
  <c r="AA73" i="10" s="1"/>
  <c r="X71" i="10"/>
  <c r="AA71" i="10" s="1"/>
  <c r="AD69" i="10"/>
  <c r="X76" i="10"/>
  <c r="AA76" i="10" s="1"/>
  <c r="V64" i="10"/>
  <c r="W63" i="10"/>
  <c r="Z63" i="10" s="1"/>
  <c r="V43" i="10"/>
  <c r="AD48" i="10"/>
  <c r="W30" i="10"/>
  <c r="X39" i="10"/>
  <c r="W23" i="10"/>
  <c r="Z23" i="10" s="1"/>
  <c r="V28" i="10"/>
  <c r="W17" i="10"/>
  <c r="W25" i="10"/>
  <c r="AD15" i="10"/>
  <c r="X64" i="10"/>
  <c r="AA64" i="10" s="1"/>
  <c r="V79" i="10"/>
  <c r="Y79" i="10" s="1"/>
  <c r="W66" i="10"/>
  <c r="Z66" i="10" s="1"/>
  <c r="X55" i="10"/>
  <c r="V76" i="10"/>
  <c r="Y76" i="10" s="1"/>
  <c r="AA80" i="10"/>
  <c r="AD80" i="10" s="1"/>
  <c r="AD58" i="10"/>
  <c r="V42" i="10"/>
  <c r="Y42" i="10" s="1"/>
  <c r="W42" i="10"/>
  <c r="V24" i="10"/>
  <c r="V31" i="10"/>
  <c r="Y31" i="10" s="1"/>
  <c r="W15" i="10"/>
  <c r="Z15" i="10" s="1"/>
  <c r="V34" i="10"/>
  <c r="W14" i="10"/>
  <c r="X14" i="10"/>
  <c r="AA14" i="10" s="1"/>
  <c r="V75" i="10"/>
  <c r="Y75" i="10" s="1"/>
  <c r="V72" i="10"/>
  <c r="Y65" i="10"/>
  <c r="AB65" i="10" s="1"/>
  <c r="AB57" i="10"/>
  <c r="X51" i="10"/>
  <c r="V35" i="10"/>
  <c r="Y35" i="10" s="1"/>
  <c r="X45" i="10"/>
  <c r="W56" i="10"/>
  <c r="Z56" i="10" s="1"/>
  <c r="X43" i="10"/>
  <c r="AA43" i="10" s="1"/>
  <c r="V36" i="10"/>
  <c r="Y36" i="10" s="1"/>
  <c r="AB44" i="10"/>
  <c r="V21" i="10"/>
  <c r="X29" i="10"/>
  <c r="AA29" i="10" s="1"/>
  <c r="X23" i="10"/>
  <c r="AA23" i="10" s="1"/>
  <c r="W40" i="10"/>
  <c r="Z40" i="10" s="1"/>
  <c r="V82" i="10"/>
  <c r="AC79" i="10"/>
  <c r="X66" i="10"/>
  <c r="AA66" i="10" s="1"/>
  <c r="X65" i="10"/>
  <c r="AA65" i="10" s="1"/>
  <c r="W50" i="10"/>
  <c r="AB59" i="10"/>
  <c r="V63" i="10"/>
  <c r="Y63" i="10" s="1"/>
  <c r="AC60" i="10"/>
  <c r="W58" i="10"/>
  <c r="Z58" i="10" s="1"/>
  <c r="X53" i="10"/>
  <c r="AA53" i="10" s="1"/>
  <c r="W53" i="10"/>
  <c r="V48" i="10"/>
  <c r="Y48" i="10" s="1"/>
  <c r="V19" i="10"/>
  <c r="Y19" i="10" s="1"/>
  <c r="X30" i="10"/>
  <c r="W34" i="10"/>
  <c r="Z34" i="10" s="1"/>
  <c r="X18" i="10"/>
  <c r="AA18" i="10" s="1"/>
  <c r="W21" i="10"/>
  <c r="X34" i="10"/>
  <c r="AA37" i="10"/>
  <c r="AD37" i="10" s="1"/>
  <c r="V40" i="10"/>
  <c r="Y40" i="10" s="1"/>
  <c r="X24" i="10"/>
  <c r="AA24" i="10" s="1"/>
  <c r="X21" i="10"/>
  <c r="AA21" i="10" s="1"/>
  <c r="V81" i="10"/>
  <c r="Y81" i="10" s="1"/>
  <c r="V78" i="10"/>
  <c r="Y78" i="10" s="1"/>
  <c r="W67" i="10"/>
  <c r="Z67" i="10" s="1"/>
  <c r="Y68" i="10"/>
  <c r="AB68" i="10" s="1"/>
  <c r="W62" i="10"/>
  <c r="Z62" i="10" s="1"/>
  <c r="Y69" i="10"/>
  <c r="AB69" i="10" s="1"/>
  <c r="X61" i="10"/>
  <c r="AA61" i="10" s="1"/>
  <c r="Z65" i="10"/>
  <c r="AC65" i="10" s="1"/>
  <c r="V61" i="10"/>
  <c r="X44" i="10"/>
  <c r="X27" i="10"/>
  <c r="AA27" i="10" s="1"/>
  <c r="X33" i="10"/>
  <c r="AA33" i="10" s="1"/>
  <c r="W28" i="10"/>
  <c r="V15" i="10"/>
  <c r="X81" i="10"/>
  <c r="AA81" i="10" s="1"/>
  <c r="W81" i="10"/>
  <c r="Z81" i="10" s="1"/>
  <c r="X82" i="10"/>
  <c r="AA82" i="10" s="1"/>
  <c r="W73" i="10"/>
  <c r="Z73" i="10" s="1"/>
  <c r="W71" i="10"/>
  <c r="Z71" i="10" s="1"/>
  <c r="W55" i="10"/>
  <c r="Z55" i="10" s="1"/>
  <c r="X75" i="10"/>
  <c r="Y73" i="10"/>
  <c r="AB73" i="10" s="1"/>
  <c r="X50" i="10"/>
  <c r="AA50" i="10" s="1"/>
  <c r="AB58" i="10"/>
  <c r="X60" i="10"/>
  <c r="W49" i="10"/>
  <c r="Z49" i="10" s="1"/>
  <c r="AA67" i="10"/>
  <c r="AD67" i="10" s="1"/>
  <c r="W64" i="10"/>
  <c r="V51" i="10"/>
  <c r="Y51" i="10" s="1"/>
  <c r="AA49" i="10"/>
  <c r="AD49" i="10" s="1"/>
  <c r="X42" i="10"/>
  <c r="Y49" i="10"/>
  <c r="AB49" i="10" s="1"/>
  <c r="X20" i="10"/>
  <c r="V16" i="10"/>
  <c r="Y16" i="10" s="1"/>
  <c r="X32" i="10"/>
  <c r="AA32" i="10" s="1"/>
  <c r="Y30" i="10"/>
  <c r="AB30" i="10" s="1"/>
  <c r="X17" i="10"/>
  <c r="X31" i="10"/>
  <c r="AA31" i="10" s="1"/>
  <c r="W24" i="10"/>
  <c r="Z24" i="10" s="1"/>
  <c r="V17" i="10"/>
  <c r="AC13" i="10"/>
  <c r="AC77" i="10" l="1"/>
  <c r="AE77" i="10" s="1"/>
  <c r="AC54" i="10"/>
  <c r="AE54" i="10" s="1"/>
  <c r="AD59" i="10"/>
  <c r="AD72" i="10"/>
  <c r="AD79" i="10"/>
  <c r="AB38" i="10"/>
  <c r="AC46" i="10"/>
  <c r="AE46" i="10" s="1"/>
  <c r="AC59" i="10"/>
  <c r="AE22" i="10"/>
  <c r="AC47" i="10"/>
  <c r="AE47" i="10" s="1"/>
  <c r="AB67" i="10"/>
  <c r="Y13" i="10"/>
  <c r="AB13" i="10" s="1"/>
  <c r="AE13" i="10" s="1"/>
  <c r="AB53" i="10"/>
  <c r="AC38" i="10"/>
  <c r="AC78" i="10"/>
  <c r="AD16" i="10"/>
  <c r="AE41" i="10"/>
  <c r="Z26" i="10"/>
  <c r="AC26" i="10" s="1"/>
  <c r="AE26" i="10" s="1"/>
  <c r="Y62" i="10"/>
  <c r="AB62" i="10" s="1"/>
  <c r="AE57" i="10"/>
  <c r="AE69" i="10"/>
  <c r="AE37" i="10"/>
  <c r="AE68" i="10"/>
  <c r="AA60" i="10"/>
  <c r="AD60" i="10" s="1"/>
  <c r="AE60" i="10" s="1"/>
  <c r="AC73" i="10"/>
  <c r="AD81" i="10"/>
  <c r="AD18" i="10"/>
  <c r="AA30" i="10"/>
  <c r="AD30" i="10" s="1"/>
  <c r="AD53" i="10"/>
  <c r="AA45" i="10"/>
  <c r="AD45" i="10" s="1"/>
  <c r="AE45" i="10" s="1"/>
  <c r="AB75" i="10"/>
  <c r="Y34" i="10"/>
  <c r="AB34" i="10" s="1"/>
  <c r="Y24" i="10"/>
  <c r="AB24" i="10" s="1"/>
  <c r="Z42" i="10"/>
  <c r="AC42" i="10" s="1"/>
  <c r="AB79" i="10"/>
  <c r="Z17" i="10"/>
  <c r="AC17" i="10" s="1"/>
  <c r="Z30" i="10"/>
  <c r="AC30" i="10" s="1"/>
  <c r="AD56" i="10"/>
  <c r="AD74" i="10"/>
  <c r="AE74" i="10" s="1"/>
  <c r="AD31" i="10"/>
  <c r="AA42" i="10"/>
  <c r="AD42" i="10" s="1"/>
  <c r="AC55" i="10"/>
  <c r="Y15" i="10"/>
  <c r="AB15" i="10" s="1"/>
  <c r="AC67" i="10"/>
  <c r="AC58" i="10"/>
  <c r="AE58" i="10" s="1"/>
  <c r="AD23" i="10"/>
  <c r="AC23" i="10"/>
  <c r="Y43" i="10"/>
  <c r="AB43" i="10" s="1"/>
  <c r="AC80" i="10"/>
  <c r="AE80" i="10" s="1"/>
  <c r="Z18" i="10"/>
  <c r="AC18" i="10" s="1"/>
  <c r="Z36" i="10"/>
  <c r="AC36" i="10" s="1"/>
  <c r="AC43" i="10"/>
  <c r="AD32" i="10"/>
  <c r="AE32" i="10" s="1"/>
  <c r="AD27" i="10"/>
  <c r="AB48" i="10"/>
  <c r="AD43" i="10"/>
  <c r="AB35" i="10"/>
  <c r="AE35" i="10" s="1"/>
  <c r="AC15" i="10"/>
  <c r="AD71" i="10"/>
  <c r="AB51" i="10"/>
  <c r="Z64" i="10"/>
  <c r="AC64" i="10" s="1"/>
  <c r="AC71" i="10"/>
  <c r="Z28" i="10"/>
  <c r="AC28" i="10" s="1"/>
  <c r="AA44" i="10"/>
  <c r="AD44" i="10" s="1"/>
  <c r="AE44" i="10" s="1"/>
  <c r="AD21" i="10"/>
  <c r="AD24" i="10"/>
  <c r="Z21" i="10"/>
  <c r="AC21" i="10" s="1"/>
  <c r="AC34" i="10"/>
  <c r="Y82" i="10"/>
  <c r="AB82" i="10" s="1"/>
  <c r="AD14" i="10"/>
  <c r="Z14" i="10"/>
  <c r="AC14" i="10" s="1"/>
  <c r="AB76" i="10"/>
  <c r="AC66" i="10"/>
  <c r="AC63" i="10"/>
  <c r="AD76" i="10"/>
  <c r="AA25" i="10"/>
  <c r="AD25" i="10" s="1"/>
  <c r="AC52" i="10"/>
  <c r="AE52" i="10" s="1"/>
  <c r="AB16" i="10"/>
  <c r="AD50" i="10"/>
  <c r="AD82" i="10"/>
  <c r="AD33" i="10"/>
  <c r="AE33" i="10" s="1"/>
  <c r="AD61" i="10"/>
  <c r="AC62" i="10"/>
  <c r="AB78" i="10"/>
  <c r="AB40" i="10"/>
  <c r="AB19" i="10"/>
  <c r="AE19" i="10" s="1"/>
  <c r="AB63" i="10"/>
  <c r="AD66" i="10"/>
  <c r="AD29" i="10"/>
  <c r="AE29" i="10" s="1"/>
  <c r="AC56" i="10"/>
  <c r="AB31" i="10"/>
  <c r="AB42" i="10"/>
  <c r="AD64" i="10"/>
  <c r="AD73" i="10"/>
  <c r="AC61" i="10"/>
  <c r="AC48" i="10"/>
  <c r="AA17" i="10"/>
  <c r="AD17" i="10" s="1"/>
  <c r="AC40" i="10"/>
  <c r="Y17" i="10"/>
  <c r="AB17" i="10" s="1"/>
  <c r="AC24" i="10"/>
  <c r="AA20" i="10"/>
  <c r="AD20" i="10" s="1"/>
  <c r="AC49" i="10"/>
  <c r="AE49" i="10" s="1"/>
  <c r="AA75" i="10"/>
  <c r="AD75" i="10" s="1"/>
  <c r="AC81" i="10"/>
  <c r="Y61" i="10"/>
  <c r="AB61" i="10" s="1"/>
  <c r="AB81" i="10"/>
  <c r="AA34" i="10"/>
  <c r="AD34" i="10" s="1"/>
  <c r="Z53" i="10"/>
  <c r="AC53" i="10" s="1"/>
  <c r="Z50" i="10"/>
  <c r="AC50" i="10" s="1"/>
  <c r="AD65" i="10"/>
  <c r="AE65" i="10" s="1"/>
  <c r="Y21" i="10"/>
  <c r="AB21" i="10" s="1"/>
  <c r="AB36" i="10"/>
  <c r="AA51" i="10"/>
  <c r="AD51" i="10" s="1"/>
  <c r="Y72" i="10"/>
  <c r="AB72" i="10" s="1"/>
  <c r="AA55" i="10"/>
  <c r="AD55" i="10" s="1"/>
  <c r="Z25" i="10"/>
  <c r="AC25" i="10" s="1"/>
  <c r="Y28" i="10"/>
  <c r="AB28" i="10" s="1"/>
  <c r="AA39" i="10"/>
  <c r="AD39" i="10" s="1"/>
  <c r="AE39" i="10" s="1"/>
  <c r="Y64" i="10"/>
  <c r="AB64" i="10" s="1"/>
  <c r="AC27" i="10"/>
  <c r="AD63" i="10"/>
  <c r="AC72" i="10"/>
  <c r="AB70" i="10"/>
  <c r="AE70" i="10" s="1"/>
  <c r="AD40" i="10"/>
  <c r="Z20" i="10"/>
  <c r="AC20" i="10" s="1"/>
  <c r="D19" i="14" l="1"/>
  <c r="D19" i="11" s="1"/>
  <c r="E19" i="14"/>
  <c r="E19" i="11" s="1"/>
  <c r="D13" i="14"/>
  <c r="D13" i="11" s="1"/>
  <c r="E13" i="14"/>
  <c r="E13" i="11" s="1"/>
  <c r="D32" i="14"/>
  <c r="D32" i="11" s="1"/>
  <c r="E32" i="14"/>
  <c r="E32" i="11" s="1"/>
  <c r="D22" i="14"/>
  <c r="D22" i="11" s="1"/>
  <c r="E22" i="14"/>
  <c r="E22" i="11" s="1"/>
  <c r="AE59" i="10"/>
  <c r="AE79" i="10"/>
  <c r="AE38" i="10"/>
  <c r="AE67" i="10"/>
  <c r="AE31" i="10"/>
  <c r="AE56" i="10"/>
  <c r="AE50" i="10"/>
  <c r="AE16" i="10"/>
  <c r="AE78" i="10"/>
  <c r="AE53" i="10"/>
  <c r="AE62" i="10"/>
  <c r="AE73" i="10"/>
  <c r="AE28" i="10"/>
  <c r="AE18" i="10"/>
  <c r="AE27" i="10"/>
  <c r="AE20" i="10"/>
  <c r="AE43" i="10"/>
  <c r="AE72" i="10"/>
  <c r="AE61" i="10"/>
  <c r="AE82" i="10"/>
  <c r="AE76" i="10"/>
  <c r="AE71" i="10"/>
  <c r="AE23" i="10"/>
  <c r="AE64" i="10"/>
  <c r="AE63" i="10"/>
  <c r="AE14" i="10"/>
  <c r="AE30" i="10"/>
  <c r="AE81" i="10"/>
  <c r="AE24" i="10"/>
  <c r="AE25" i="10"/>
  <c r="AE15" i="10"/>
  <c r="AE17" i="10"/>
  <c r="AE34" i="10"/>
  <c r="AE21" i="10"/>
  <c r="AE48" i="10"/>
  <c r="AE75" i="10"/>
  <c r="AE36" i="10"/>
  <c r="AE55" i="10"/>
  <c r="AE40" i="10"/>
  <c r="AE51" i="10"/>
  <c r="AE42" i="10"/>
  <c r="AE66" i="10"/>
  <c r="D15" i="14" l="1"/>
  <c r="D15" i="11" s="1"/>
  <c r="E15" i="14"/>
  <c r="E15" i="11" s="1"/>
  <c r="D20" i="14"/>
  <c r="D20" i="11" s="1"/>
  <c r="E20" i="14"/>
  <c r="E20" i="11" s="1"/>
  <c r="D17" i="14"/>
  <c r="D17" i="11" s="1"/>
  <c r="E17" i="14"/>
  <c r="E17" i="11" s="1"/>
  <c r="D14" i="14"/>
  <c r="D14" i="11" s="1"/>
  <c r="E14" i="14"/>
  <c r="E14" i="11" s="1"/>
  <c r="D30" i="14"/>
  <c r="D30" i="11" s="1"/>
  <c r="E30" i="14"/>
  <c r="E30" i="11" s="1"/>
  <c r="D31" i="14"/>
  <c r="D31" i="11" s="1"/>
  <c r="E31" i="14"/>
  <c r="E31" i="11" s="1"/>
  <c r="D18" i="14"/>
  <c r="D18" i="11" s="1"/>
  <c r="E18" i="14"/>
  <c r="E18" i="11" s="1"/>
  <c r="D34" i="14"/>
  <c r="D34" i="11" s="1"/>
  <c r="E34" i="14"/>
  <c r="E34" i="11" s="1"/>
  <c r="D21" i="14"/>
  <c r="D21" i="11" s="1"/>
  <c r="E21" i="14"/>
  <c r="E21" i="11" s="1"/>
  <c r="D24" i="14"/>
  <c r="D24" i="11" s="1"/>
  <c r="E24" i="14"/>
  <c r="E24" i="11" s="1"/>
</calcChain>
</file>

<file path=xl/sharedStrings.xml><?xml version="1.0" encoding="utf-8"?>
<sst xmlns="http://schemas.openxmlformats.org/spreadsheetml/2006/main" count="2597" uniqueCount="245">
  <si>
    <t>Index (ij)</t>
  </si>
  <si>
    <t>Hide row</t>
  </si>
  <si>
    <t>PM2.5 Health Endpoint</t>
  </si>
  <si>
    <t>(Mean)</t>
  </si>
  <si>
    <t>Emergency Room Visits, Asthma</t>
  </si>
  <si>
    <t>0 - 99</t>
  </si>
  <si>
    <t>Mortality, All Cause</t>
  </si>
  <si>
    <t>30 - 99</t>
  </si>
  <si>
    <t>Hospital Admissions, Asthma</t>
  </si>
  <si>
    <t>0 - 64</t>
  </si>
  <si>
    <t>Hospital Admissions, All Cardiovascular (less Myocardial Infarctions)</t>
  </si>
  <si>
    <t>65 - 99</t>
  </si>
  <si>
    <t>Hospital Admissions, All Respiratory</t>
  </si>
  <si>
    <t>Acute Myocardial Infarction, Nonfatal</t>
  </si>
  <si>
    <t>18 - 24</t>
  </si>
  <si>
    <t>25 - 44</t>
  </si>
  <si>
    <t>45 - 54</t>
  </si>
  <si>
    <t>55 - 64</t>
  </si>
  <si>
    <t>Ozone Health Endpoint</t>
  </si>
  <si>
    <t>Mortality, Non-Accidental</t>
  </si>
  <si>
    <t>0 - 17</t>
  </si>
  <si>
    <t>18 - 99</t>
  </si>
  <si>
    <t>Hide column</t>
  </si>
  <si>
    <t>Health Function</t>
  </si>
  <si>
    <t>Mar</t>
  </si>
  <si>
    <t>Krewski</t>
  </si>
  <si>
    <t>Sheppard</t>
  </si>
  <si>
    <t>Bell</t>
  </si>
  <si>
    <t>Zanobetti_HA</t>
  </si>
  <si>
    <t>Zanobetti_18TO24</t>
  </si>
  <si>
    <t>Zanobetti_25TO44</t>
  </si>
  <si>
    <t>Zanobetti_45TO54</t>
  </si>
  <si>
    <t>Zanobetti_55TO64</t>
  </si>
  <si>
    <t>Zanobetti_65TO99</t>
  </si>
  <si>
    <t>Katsouyanni</t>
  </si>
  <si>
    <t>Smith</t>
  </si>
  <si>
    <t>Mar_and_Koenig_0TO17</t>
  </si>
  <si>
    <t>Mar_and_Koenig_18TO99</t>
  </si>
  <si>
    <t>incidences</t>
  </si>
  <si>
    <t>NOx Emissions</t>
  </si>
  <si>
    <t>ROG Emissions</t>
  </si>
  <si>
    <t>PM25 Emissions</t>
  </si>
  <si>
    <t>Parameters</t>
  </si>
  <si>
    <t>NOx</t>
  </si>
  <si>
    <t>low emissions</t>
  </si>
  <si>
    <t>high emissions</t>
  </si>
  <si>
    <t>ROG</t>
  </si>
  <si>
    <t>PM25</t>
  </si>
  <si>
    <t>LOW_2X</t>
  </si>
  <si>
    <t>slope_m</t>
  </si>
  <si>
    <t>intercept_b</t>
  </si>
  <si>
    <t>Y = mX + b</t>
  </si>
  <si>
    <t>HIGH_8X</t>
  </si>
  <si>
    <t>FINAL IMPACTS</t>
  </si>
  <si>
    <t>A. Sacramento</t>
  </si>
  <si>
    <t>B. Rancho Cordova</t>
  </si>
  <si>
    <t>C. Woodland</t>
  </si>
  <si>
    <t>D. Vacaville</t>
  </si>
  <si>
    <t>E. West Roseville</t>
  </si>
  <si>
    <t>HealthFunction</t>
  </si>
  <si>
    <t>Population</t>
  </si>
  <si>
    <t>Point Estimate</t>
  </si>
  <si>
    <t>Mean</t>
  </si>
  <si>
    <t>HealthEndpoint</t>
  </si>
  <si>
    <t>Species</t>
  </si>
  <si>
    <t>Source</t>
  </si>
  <si>
    <t>src_01</t>
  </si>
  <si>
    <t>src_02</t>
  </si>
  <si>
    <t>src_03</t>
  </si>
  <si>
    <t>src_04</t>
  </si>
  <si>
    <t>src_05</t>
  </si>
  <si>
    <t>EndPoint</t>
  </si>
  <si>
    <t>ID</t>
  </si>
  <si>
    <t>PM25N</t>
  </si>
  <si>
    <t>PM25PM</t>
  </si>
  <si>
    <t>O3N</t>
  </si>
  <si>
    <t>O3V</t>
  </si>
  <si>
    <r>
      <t>Age Range</t>
    </r>
    <r>
      <rPr>
        <b/>
        <vertAlign val="superscript"/>
        <sz val="11"/>
        <color rgb="FF000000"/>
        <rFont val="Calibri"/>
        <family val="2"/>
      </rPr>
      <t>1</t>
    </r>
  </si>
  <si>
    <t>User inputs</t>
  </si>
  <si>
    <t>&lt;-- Step 1: Input the area
(Please chose a value between 38.0 and 39.7)</t>
  </si>
  <si>
    <t>&lt;-- Step 2: Input NOx emissions in lbs./day</t>
  </si>
  <si>
    <t>&lt;-- Step 3: Input ROG emissions in lbs./day</t>
  </si>
  <si>
    <t>&lt;-- Step 4: Input PM2.5 emissions in lbs./day</t>
  </si>
  <si>
    <t>Strategic Area Location</t>
  </si>
  <si>
    <t>Strategic Area Project Health Effects Tool</t>
  </si>
  <si>
    <t xml:space="preserve">1. Affected age ranges are shown. Other age ranges are available, but the endpoints and age ranges shown here are the ones used by the USEPA in their health assessments. The age ranges are consistent with the epidemiological study that is the basis of the health function. </t>
  </si>
  <si>
    <t>MarPM25Nsrc_01</t>
  </si>
  <si>
    <t>KrewskiPM25Nsrc_01</t>
  </si>
  <si>
    <t>SheppardPM25Nsrc_01</t>
  </si>
  <si>
    <t>BellPM25Nsrc_01</t>
  </si>
  <si>
    <t>Zanobetti_18TO24PM25Nsrc_01</t>
  </si>
  <si>
    <t>Zanobetti_25TO44PM25Nsrc_01</t>
  </si>
  <si>
    <t>Zanobetti_45TO54PM25Nsrc_01</t>
  </si>
  <si>
    <t>Zanobetti_55TO64PM25Nsrc_01</t>
  </si>
  <si>
    <t>Zanobetti_65TO99PM25Nsrc_01</t>
  </si>
  <si>
    <t>Zanobetti_HAPM25Nsrc_01</t>
  </si>
  <si>
    <t>MarPM25PMsrc_01</t>
  </si>
  <si>
    <t>KrewskiPM25PMsrc_01</t>
  </si>
  <si>
    <t>SheppardPM25PMsrc_01</t>
  </si>
  <si>
    <t>BellPM25PMsrc_01</t>
  </si>
  <si>
    <t>Zanobetti_18TO24PM25PMsrc_01</t>
  </si>
  <si>
    <t>Zanobetti_25TO44PM25PMsrc_01</t>
  </si>
  <si>
    <t>Zanobetti_45TO54PM25PMsrc_01</t>
  </si>
  <si>
    <t>Zanobetti_55TO64PM25PMsrc_01</t>
  </si>
  <si>
    <t>Zanobetti_65TO99PM25PMsrc_01</t>
  </si>
  <si>
    <t>Zanobetti_HAPM25PMsrc_01</t>
  </si>
  <si>
    <t>MarPM25Nsrc_02</t>
  </si>
  <si>
    <t>KrewskiPM25Nsrc_02</t>
  </si>
  <si>
    <t>SheppardPM25Nsrc_02</t>
  </si>
  <si>
    <t>BellPM25Nsrc_02</t>
  </si>
  <si>
    <t>Zanobetti_18TO24PM25Nsrc_02</t>
  </si>
  <si>
    <t>Zanobetti_25TO44PM25Nsrc_02</t>
  </si>
  <si>
    <t>Zanobetti_45TO54PM25Nsrc_02</t>
  </si>
  <si>
    <t>Zanobetti_55TO64PM25Nsrc_02</t>
  </si>
  <si>
    <t>Zanobetti_65TO99PM25Nsrc_02</t>
  </si>
  <si>
    <t>Zanobetti_HAPM25Nsrc_02</t>
  </si>
  <si>
    <t>MarPM25PMsrc_02</t>
  </si>
  <si>
    <t>KrewskiPM25PMsrc_02</t>
  </si>
  <si>
    <t>SheppardPM25PMsrc_02</t>
  </si>
  <si>
    <t>BellPM25PMsrc_02</t>
  </si>
  <si>
    <t>Zanobetti_18TO24PM25PMsrc_02</t>
  </si>
  <si>
    <t>Zanobetti_25TO44PM25PMsrc_02</t>
  </si>
  <si>
    <t>Zanobetti_45TO54PM25PMsrc_02</t>
  </si>
  <si>
    <t>Zanobetti_55TO64PM25PMsrc_02</t>
  </si>
  <si>
    <t>Zanobetti_65TO99PM25PMsrc_02</t>
  </si>
  <si>
    <t>Zanobetti_HAPM25PMsrc_02</t>
  </si>
  <si>
    <t>MarPM25Nsrc_03</t>
  </si>
  <si>
    <t>KrewskiPM25Nsrc_03</t>
  </si>
  <si>
    <t>SheppardPM25Nsrc_03</t>
  </si>
  <si>
    <t>BellPM25Nsrc_03</t>
  </si>
  <si>
    <t>Zanobetti_18TO24PM25Nsrc_03</t>
  </si>
  <si>
    <t>Zanobetti_25TO44PM25Nsrc_03</t>
  </si>
  <si>
    <t>Zanobetti_45TO54PM25Nsrc_03</t>
  </si>
  <si>
    <t>Zanobetti_55TO64PM25Nsrc_03</t>
  </si>
  <si>
    <t>Zanobetti_65TO99PM25Nsrc_03</t>
  </si>
  <si>
    <t>Zanobetti_HAPM25Nsrc_03</t>
  </si>
  <si>
    <t>MarPM25PMsrc_03</t>
  </si>
  <si>
    <t>KrewskiPM25PMsrc_03</t>
  </si>
  <si>
    <t>SheppardPM25PMsrc_03</t>
  </si>
  <si>
    <t>BellPM25PMsrc_03</t>
  </si>
  <si>
    <t>Zanobetti_18TO24PM25PMsrc_03</t>
  </si>
  <si>
    <t>Zanobetti_25TO44PM25PMsrc_03</t>
  </si>
  <si>
    <t>Zanobetti_45TO54PM25PMsrc_03</t>
  </si>
  <si>
    <t>Zanobetti_55TO64PM25PMsrc_03</t>
  </si>
  <si>
    <t>Zanobetti_65TO99PM25PMsrc_03</t>
  </si>
  <si>
    <t>Zanobetti_HAPM25PMsrc_03</t>
  </si>
  <si>
    <t>MarPM25Nsrc_04</t>
  </si>
  <si>
    <t>KrewskiPM25Nsrc_04</t>
  </si>
  <si>
    <t>SheppardPM25Nsrc_04</t>
  </si>
  <si>
    <t>BellPM25Nsrc_04</t>
  </si>
  <si>
    <t>Zanobetti_18TO24PM25Nsrc_04</t>
  </si>
  <si>
    <t>Zanobetti_25TO44PM25Nsrc_04</t>
  </si>
  <si>
    <t>Zanobetti_45TO54PM25Nsrc_04</t>
  </si>
  <si>
    <t>Zanobetti_55TO64PM25Nsrc_04</t>
  </si>
  <si>
    <t>Zanobetti_65TO99PM25Nsrc_04</t>
  </si>
  <si>
    <t>Zanobetti_HAPM25Nsrc_04</t>
  </si>
  <si>
    <t>MarPM25PMsrc_04</t>
  </si>
  <si>
    <t>KrewskiPM25PMsrc_04</t>
  </si>
  <si>
    <t>SheppardPM25PMsrc_04</t>
  </si>
  <si>
    <t>BellPM25PMsrc_04</t>
  </si>
  <si>
    <t>Zanobetti_18TO24PM25PMsrc_04</t>
  </si>
  <si>
    <t>Zanobetti_25TO44PM25PMsrc_04</t>
  </si>
  <si>
    <t>Zanobetti_45TO54PM25PMsrc_04</t>
  </si>
  <si>
    <t>Zanobetti_55TO64PM25PMsrc_04</t>
  </si>
  <si>
    <t>Zanobetti_65TO99PM25PMsrc_04</t>
  </si>
  <si>
    <t>Zanobetti_HAPM25PMsrc_04</t>
  </si>
  <si>
    <t>MarPM25Nsrc_05</t>
  </si>
  <si>
    <t>KrewskiPM25Nsrc_05</t>
  </si>
  <si>
    <t>SheppardPM25Nsrc_05</t>
  </si>
  <si>
    <t>BellPM25Nsrc_05</t>
  </si>
  <si>
    <t>Zanobetti_18TO24PM25Nsrc_05</t>
  </si>
  <si>
    <t>Zanobetti_25TO44PM25Nsrc_05</t>
  </si>
  <si>
    <t>Zanobetti_45TO54PM25Nsrc_05</t>
  </si>
  <si>
    <t>Zanobetti_55TO64PM25Nsrc_05</t>
  </si>
  <si>
    <t>Zanobetti_65TO99PM25Nsrc_05</t>
  </si>
  <si>
    <t>Zanobetti_HAPM25Nsrc_05</t>
  </si>
  <si>
    <t>MarPM25PMsrc_05</t>
  </si>
  <si>
    <t>KrewskiPM25PMsrc_05</t>
  </si>
  <si>
    <t>SheppardPM25PMsrc_05</t>
  </si>
  <si>
    <t>BellPM25PMsrc_05</t>
  </si>
  <si>
    <t>Zanobetti_18TO24PM25PMsrc_05</t>
  </si>
  <si>
    <t>Zanobetti_25TO44PM25PMsrc_05</t>
  </si>
  <si>
    <t>Zanobetti_45TO54PM25PMsrc_05</t>
  </si>
  <si>
    <t>Zanobetti_55TO64PM25PMsrc_05</t>
  </si>
  <si>
    <t>Zanobetti_65TO99PM25PMsrc_05</t>
  </si>
  <si>
    <t>Zanobetti_HAPM25PMsrc_05</t>
  </si>
  <si>
    <t>KatsouyanniO3Nsrc_01</t>
  </si>
  <si>
    <t>SmithO3Nsrc_01</t>
  </si>
  <si>
    <t>Mar_and_Koenig_18TO99O3Nsrc_01</t>
  </si>
  <si>
    <t>Mar_and_Koenig_0TO17O3Nsrc_01</t>
  </si>
  <si>
    <t>KatsouyanniO3Vsrc_01</t>
  </si>
  <si>
    <t>SmithO3Vsrc_01</t>
  </si>
  <si>
    <t>Mar_and_Koenig_18TO99O3Vsrc_01</t>
  </si>
  <si>
    <t>Mar_and_Koenig_0TO17O3Vsrc_01</t>
  </si>
  <si>
    <t>KatsouyanniO3Nsrc_02</t>
  </si>
  <si>
    <t>SmithO3Nsrc_02</t>
  </si>
  <si>
    <t>Mar_and_Koenig_18TO99O3Nsrc_02</t>
  </si>
  <si>
    <t>Mar_and_Koenig_0TO17O3Nsrc_02</t>
  </si>
  <si>
    <t>KatsouyanniO3Vsrc_02</t>
  </si>
  <si>
    <t>SmithO3Vsrc_02</t>
  </si>
  <si>
    <t>Mar_and_Koenig_18TO99O3Vsrc_02</t>
  </si>
  <si>
    <t>Mar_and_Koenig_0TO17O3Vsrc_02</t>
  </si>
  <si>
    <t>KatsouyanniO3Nsrc_03</t>
  </si>
  <si>
    <t>SmithO3Nsrc_03</t>
  </si>
  <si>
    <t>Mar_and_Koenig_18TO99O3Nsrc_03</t>
  </si>
  <si>
    <t>Mar_and_Koenig_0TO17O3Nsrc_03</t>
  </si>
  <si>
    <t>KatsouyanniO3Vsrc_03</t>
  </si>
  <si>
    <t>SmithO3Vsrc_03</t>
  </si>
  <si>
    <t>Mar_and_Koenig_18TO99O3Vsrc_03</t>
  </si>
  <si>
    <t>Mar_and_Koenig_0TO17O3Vsrc_03</t>
  </si>
  <si>
    <t>KatsouyanniO3Nsrc_04</t>
  </si>
  <si>
    <t>SmithO3Nsrc_04</t>
  </si>
  <si>
    <t>Mar_and_Koenig_18TO99O3Nsrc_04</t>
  </si>
  <si>
    <t>Mar_and_Koenig_0TO17O3Nsrc_04</t>
  </si>
  <si>
    <t>KatsouyanniO3Vsrc_04</t>
  </si>
  <si>
    <t>SmithO3Vsrc_04</t>
  </si>
  <si>
    <t>Mar_and_Koenig_18TO99O3Vsrc_04</t>
  </si>
  <si>
    <t>Mar_and_Koenig_0TO17O3Vsrc_04</t>
  </si>
  <si>
    <t>KatsouyanniO3Nsrc_05</t>
  </si>
  <si>
    <t>SmithO3Nsrc_05</t>
  </si>
  <si>
    <t>Mar_and_Koenig_18TO99O3Nsrc_05</t>
  </si>
  <si>
    <t>Mar_and_Koenig_0TO17O3Nsrc_05</t>
  </si>
  <si>
    <t>KatsouyanniO3Vsrc_05</t>
  </si>
  <si>
    <t>SmithO3Vsrc_05</t>
  </si>
  <si>
    <t>Mar_and_Koenig_18TO99O3Vsrc_05</t>
  </si>
  <si>
    <t>Mar_and_Koenig_0TO17O3Vsrc_05</t>
  </si>
  <si>
    <t>Respiratory</t>
  </si>
  <si>
    <t>Cardiovascular</t>
  </si>
  <si>
    <t>Mortality</t>
  </si>
  <si>
    <t>Baseline</t>
  </si>
  <si>
    <t>PercentBaseline</t>
  </si>
  <si>
    <t>background incidence</t>
  </si>
  <si>
    <t>Mean_5AirDistricts</t>
  </si>
  <si>
    <t>PercentBaseline_5AirDistrictsbaselinemean</t>
  </si>
  <si>
    <t>Baseline_5AirDistricts</t>
  </si>
  <si>
    <r>
      <t>Incidences Across the Reduced Sacramento 4-km Modeling Domain Resulting from Project Emissions (per year)</t>
    </r>
    <r>
      <rPr>
        <b/>
        <vertAlign val="superscript"/>
        <sz val="11"/>
        <color rgb="FF000000"/>
        <rFont val="Calibri"/>
        <family val="2"/>
      </rPr>
      <t>2,5</t>
    </r>
  </si>
  <si>
    <r>
      <t>Incidences Across the 5-Air-District Region Resulting from Project Emissions (per year)</t>
    </r>
    <r>
      <rPr>
        <b/>
        <vertAlign val="superscript"/>
        <sz val="11"/>
        <rFont val="Calibri"/>
        <family val="2"/>
        <scheme val="minor"/>
      </rPr>
      <t>2</t>
    </r>
  </si>
  <si>
    <r>
      <t>Percent of Background Health Incidences Across the 5-Air-District Region</t>
    </r>
    <r>
      <rPr>
        <b/>
        <vertAlign val="superscript"/>
        <sz val="11"/>
        <rFont val="Calibri"/>
        <family val="2"/>
        <scheme val="minor"/>
      </rPr>
      <t>3</t>
    </r>
  </si>
  <si>
    <r>
      <t>Total Number of Health Incidences Across the 5-Air-District Region (per year)</t>
    </r>
    <r>
      <rPr>
        <b/>
        <vertAlign val="superscript"/>
        <sz val="11"/>
        <rFont val="Calibri"/>
        <family val="2"/>
        <scheme val="minor"/>
      </rPr>
      <t>4</t>
    </r>
  </si>
  <si>
    <t>2. Health effects are shown in terms of incidences of each health endpoint and how it compares to the base (2035 base year health effect incidences, or “background health incidence”) values. Health effects are shown for the Reduced Sacramento 4-km Modeling Domain and the 5-Air-District Region.</t>
  </si>
  <si>
    <t>3. The percent of background health incidence uses the mean incidence. The background health incidence is an estimate of the average number of people that are affected by the health endpoint in a given population over a given period of time. In this case, the background incidence rates cover the 5-Air-District Region (estimated 2035 population of 3,271,451 persons). Health incidence rates and other health data are typically collected by the government as well as the World Health Organization. The background incidence rates used here are obtained from BenMAP.</t>
  </si>
  <si>
    <t xml:space="preserve">4. The total number of health incidences across the 5-Air-District Region is calculated based on the modeling data.  The information is presented to assist in providing overall health context. </t>
  </si>
  <si>
    <r>
      <t xml:space="preserve">5. The technical specifications and map for the Reduced Sacramento 4-km Modeling Domain are included in Appendix A, Table A-1 and Appendix B, Figure B-2 of the </t>
    </r>
    <r>
      <rPr>
        <i/>
        <sz val="11"/>
        <rFont val="Calibri"/>
        <family val="2"/>
      </rPr>
      <t>Guidance to Address the Friant Ranch Ruling for CEQA Projects in the Sac Metro Air District.</t>
    </r>
  </si>
  <si>
    <t>Sac Metro Air District Strategic Area Project Health Effects Tool, version 2, published June 2020</t>
  </si>
  <si>
    <t>PercentBaseline_5AirDistrictsbaseline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</si>
</sst>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
    <numFmt numFmtId="165" formatCode="0.000000"/>
    <numFmt numFmtId="166" formatCode="0.0000"/>
    <numFmt numFmtId="167" formatCode="0.00000%"/>
  </numFmts>
  <fonts count="16" x14ac:knownFonts="1">
    <font>
      <sz val="11"/>
      <color theme="1"/>
      <name val="Calibri"/>
      <family val="2"/>
      <scheme val="minor"/>
    </font>
    <font>
      <b/>
      <sz val="11"/>
      <color theme="1"/>
      <name val="Calibri"/>
      <family val="2"/>
      <scheme val="minor"/>
    </font>
    <font>
      <sz val="22"/>
      <color theme="1"/>
      <name val="Calibri"/>
      <family val="2"/>
      <scheme val="minor"/>
    </font>
    <font>
      <sz val="11"/>
      <color rgb="FF000000"/>
      <name val="Calibri"/>
      <family val="2"/>
    </font>
    <font>
      <i/>
      <sz val="11"/>
      <color rgb="FFFF0000"/>
      <name val="Calibri"/>
      <family val="2"/>
      <scheme val="minor"/>
    </font>
    <font>
      <b/>
      <sz val="11"/>
      <color rgb="FF000000"/>
      <name val="Calibri"/>
      <family val="2"/>
    </font>
    <font>
      <sz val="10"/>
      <color theme="1"/>
      <name val="Times New Roman"/>
      <family val="1"/>
    </font>
    <font>
      <b/>
      <sz val="10"/>
      <color theme="1"/>
      <name val="Times New Roman"/>
      <family val="1"/>
    </font>
    <font>
      <sz val="11"/>
      <color theme="1"/>
      <name val="Calibri"/>
      <family val="2"/>
      <scheme val="minor"/>
    </font>
    <font>
      <b/>
      <vertAlign val="superscript"/>
      <sz val="11"/>
      <color rgb="FF000000"/>
      <name val="Calibri"/>
      <family val="2"/>
    </font>
    <font>
      <sz val="11"/>
      <name val="Calibri"/>
      <family val="2"/>
    </font>
    <font>
      <b/>
      <i/>
      <sz val="11"/>
      <color theme="1"/>
      <name val="Calibri"/>
      <family val="2"/>
      <scheme val="minor"/>
    </font>
    <font>
      <b/>
      <sz val="11"/>
      <name val="Calibri"/>
      <family val="2"/>
      <scheme val="minor"/>
    </font>
    <font>
      <b/>
      <vertAlign val="superscript"/>
      <sz val="11"/>
      <name val="Calibri"/>
      <family val="2"/>
      <scheme val="minor"/>
    </font>
    <font>
      <i/>
      <sz val="11"/>
      <name val="Calibri"/>
      <family val="2"/>
    </font>
    <font>
      <strike/>
      <sz val="11"/>
      <color theme="1"/>
      <name val="Calibri"/>
      <family val="2"/>
      <scheme val="minor"/>
    </font>
  </fonts>
  <fills count="14">
    <fill>
      <patternFill patternType="none"/>
    </fill>
    <fill>
      <patternFill patternType="gray125"/>
    </fill>
    <fill>
      <patternFill patternType="solid">
        <fgColor theme="4" tint="0.79998168889431442"/>
        <bgColor theme="4" tint="0.79998168889431442"/>
      </patternFill>
    </fill>
    <fill>
      <patternFill patternType="solid">
        <fgColor theme="5" tint="0.79998168889431442"/>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00FFFF"/>
        <bgColor indexed="64"/>
      </patternFill>
    </fill>
    <fill>
      <patternFill patternType="solid">
        <fgColor theme="5"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FFFF00"/>
        <bgColor indexed="64"/>
      </patternFill>
    </fill>
  </fills>
  <borders count="50">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s>
  <cellStyleXfs count="2">
    <xf numFmtId="0" fontId="0" fillId="0" borderId="0"/>
    <xf numFmtId="9" fontId="8" fillId="0" borderId="0" applyFont="0" applyFill="0" applyBorder="0" applyAlignment="0" applyProtection="0"/>
  </cellStyleXfs>
  <cellXfs count="179">
    <xf numFmtId="0" fontId="0" fillId="0" borderId="0" xfId="0"/>
    <xf numFmtId="0" fontId="4" fillId="0" borderId="0" xfId="0" applyFont="1"/>
    <xf numFmtId="0" fontId="5" fillId="0" borderId="1" xfId="0" applyFont="1" applyBorder="1" applyAlignment="1">
      <alignment horizontal="center" vertical="top" wrapText="1"/>
    </xf>
    <xf numFmtId="0" fontId="5" fillId="0" borderId="5" xfId="0" applyFont="1" applyBorder="1" applyAlignment="1">
      <alignment horizontal="center" vertical="top" wrapText="1"/>
    </xf>
    <xf numFmtId="0" fontId="7" fillId="0" borderId="0" xfId="0" applyFont="1"/>
    <xf numFmtId="0" fontId="0" fillId="0" borderId="0" xfId="0" applyAlignment="1">
      <alignment vertical="top"/>
    </xf>
    <xf numFmtId="165" fontId="3" fillId="0" borderId="5" xfId="0" applyNumberFormat="1" applyFont="1" applyBorder="1" applyAlignment="1">
      <alignment horizontal="center" vertical="center"/>
    </xf>
    <xf numFmtId="2" fontId="0" fillId="0" borderId="0" xfId="0" applyNumberFormat="1"/>
    <xf numFmtId="166" fontId="0" fillId="0" borderId="0" xfId="0" applyNumberFormat="1"/>
    <xf numFmtId="164" fontId="0" fillId="0" borderId="0" xfId="0" applyNumberFormat="1"/>
    <xf numFmtId="0" fontId="0" fillId="2" borderId="2" xfId="0" applyFill="1" applyBorder="1"/>
    <xf numFmtId="1" fontId="3" fillId="0" borderId="4" xfId="0" applyNumberFormat="1" applyFont="1" applyBorder="1" applyAlignment="1">
      <alignment horizontal="center" vertical="center"/>
    </xf>
    <xf numFmtId="0" fontId="1" fillId="4" borderId="0" xfId="0" applyFont="1" applyFill="1"/>
    <xf numFmtId="0" fontId="0" fillId="4" borderId="0" xfId="0" applyFill="1"/>
    <xf numFmtId="0" fontId="0" fillId="3" borderId="0" xfId="0" applyFill="1"/>
    <xf numFmtId="0" fontId="0" fillId="10" borderId="0" xfId="0" applyFill="1"/>
    <xf numFmtId="164" fontId="3" fillId="0" borderId="1" xfId="0" applyNumberFormat="1" applyFont="1" applyBorder="1" applyAlignment="1">
      <alignment horizontal="center" vertical="center"/>
    </xf>
    <xf numFmtId="164" fontId="3" fillId="0" borderId="3" xfId="0" applyNumberFormat="1" applyFont="1" applyBorder="1" applyAlignment="1">
      <alignment horizontal="center" vertical="center"/>
    </xf>
    <xf numFmtId="167" fontId="0" fillId="0" borderId="0" xfId="1" applyNumberFormat="1" applyFont="1"/>
    <xf numFmtId="11" fontId="0" fillId="0" borderId="0" xfId="0" applyNumberFormat="1"/>
    <xf numFmtId="0" fontId="0" fillId="0" borderId="0" xfId="0" applyAlignment="1">
      <alignment vertical="center"/>
    </xf>
    <xf numFmtId="0" fontId="3" fillId="0" borderId="4" xfId="0" applyFont="1" applyBorder="1" applyAlignment="1">
      <alignment vertical="center"/>
    </xf>
    <xf numFmtId="0" fontId="3" fillId="0" borderId="7" xfId="0" applyFont="1" applyBorder="1" applyAlignment="1">
      <alignment vertical="top" wrapText="1"/>
    </xf>
    <xf numFmtId="0" fontId="3" fillId="0" borderId="8" xfId="0" applyFont="1" applyBorder="1" applyAlignment="1">
      <alignment vertical="center"/>
    </xf>
    <xf numFmtId="164" fontId="3" fillId="0" borderId="9" xfId="0" applyNumberFormat="1" applyFont="1" applyBorder="1" applyAlignment="1">
      <alignment horizontal="center" vertical="center"/>
    </xf>
    <xf numFmtId="164" fontId="3" fillId="0" borderId="8" xfId="0" applyNumberFormat="1" applyFont="1" applyBorder="1" applyAlignment="1">
      <alignment horizontal="center" vertical="center"/>
    </xf>
    <xf numFmtId="0" fontId="1" fillId="0" borderId="0" xfId="0" applyFont="1"/>
    <xf numFmtId="0" fontId="0" fillId="3" borderId="6" xfId="0" applyFill="1" applyBorder="1"/>
    <xf numFmtId="0" fontId="0" fillId="3" borderId="13" xfId="0" applyFill="1" applyBorder="1"/>
    <xf numFmtId="0" fontId="0" fillId="3" borderId="15" xfId="0" applyFill="1" applyBorder="1"/>
    <xf numFmtId="0" fontId="0" fillId="3" borderId="16" xfId="0" applyFill="1" applyBorder="1"/>
    <xf numFmtId="0" fontId="0" fillId="3" borderId="18" xfId="0" applyFill="1" applyBorder="1"/>
    <xf numFmtId="0" fontId="0" fillId="3" borderId="19" xfId="0" applyFill="1" applyBorder="1"/>
    <xf numFmtId="0" fontId="0" fillId="0" borderId="15" xfId="0" applyBorder="1"/>
    <xf numFmtId="0" fontId="0" fillId="0" borderId="16" xfId="0" applyBorder="1"/>
    <xf numFmtId="0" fontId="0" fillId="6" borderId="0" xfId="0" applyFill="1"/>
    <xf numFmtId="0" fontId="0" fillId="0" borderId="0" xfId="0" applyFill="1"/>
    <xf numFmtId="17" fontId="11" fillId="0" borderId="0" xfId="0" applyNumberFormat="1" applyFont="1"/>
    <xf numFmtId="0" fontId="0" fillId="2" borderId="13" xfId="0" applyFill="1" applyBorder="1" applyAlignment="1">
      <alignment horizontal="left" vertical="center"/>
    </xf>
    <xf numFmtId="0" fontId="0" fillId="2" borderId="15" xfId="0" applyFill="1" applyBorder="1" applyAlignment="1">
      <alignment vertical="center"/>
    </xf>
    <xf numFmtId="0" fontId="0" fillId="0" borderId="13" xfId="0" applyBorder="1"/>
    <xf numFmtId="11" fontId="0" fillId="0" borderId="16" xfId="0" applyNumberFormat="1" applyBorder="1"/>
    <xf numFmtId="165" fontId="0" fillId="3" borderId="6" xfId="1" applyNumberFormat="1" applyFont="1" applyFill="1" applyBorder="1"/>
    <xf numFmtId="11" fontId="0" fillId="3" borderId="19" xfId="0" applyNumberFormat="1" applyFill="1" applyBorder="1"/>
    <xf numFmtId="11" fontId="0" fillId="3" borderId="6" xfId="0" applyNumberFormat="1" applyFill="1" applyBorder="1"/>
    <xf numFmtId="11" fontId="0" fillId="3" borderId="16" xfId="0" applyNumberFormat="1" applyFill="1" applyBorder="1"/>
    <xf numFmtId="11" fontId="0" fillId="0" borderId="17" xfId="0" applyNumberFormat="1" applyBorder="1"/>
    <xf numFmtId="11" fontId="0" fillId="3" borderId="20" xfId="1" applyNumberFormat="1" applyFont="1" applyFill="1" applyBorder="1"/>
    <xf numFmtId="11" fontId="0" fillId="3" borderId="14" xfId="1" applyNumberFormat="1" applyFont="1" applyFill="1" applyBorder="1"/>
    <xf numFmtId="11" fontId="0" fillId="3" borderId="17" xfId="1" applyNumberFormat="1" applyFont="1" applyFill="1" applyBorder="1"/>
    <xf numFmtId="11" fontId="0" fillId="3" borderId="19" xfId="1" applyNumberFormat="1" applyFont="1" applyFill="1" applyBorder="1"/>
    <xf numFmtId="11" fontId="0" fillId="3" borderId="6" xfId="1" applyNumberFormat="1" applyFont="1" applyFill="1" applyBorder="1"/>
    <xf numFmtId="11" fontId="0" fillId="3" borderId="16" xfId="1" applyNumberFormat="1" applyFont="1" applyFill="1" applyBorder="1"/>
    <xf numFmtId="167" fontId="0" fillId="0" borderId="6" xfId="1" applyNumberFormat="1" applyFont="1" applyBorder="1"/>
    <xf numFmtId="0" fontId="5" fillId="0" borderId="24" xfId="0" applyFont="1" applyBorder="1" applyAlignment="1">
      <alignment horizontal="center" vertical="top" wrapText="1"/>
    </xf>
    <xf numFmtId="0" fontId="5" fillId="0" borderId="25" xfId="0" applyFont="1" applyBorder="1" applyAlignment="1">
      <alignment horizontal="center" vertical="top" wrapText="1"/>
    </xf>
    <xf numFmtId="10" fontId="5" fillId="0" borderId="1" xfId="0" applyNumberFormat="1" applyFont="1" applyBorder="1" applyAlignment="1">
      <alignment horizontal="center" vertical="top" wrapText="1"/>
    </xf>
    <xf numFmtId="0" fontId="1" fillId="0" borderId="0" xfId="0" applyFont="1" applyAlignment="1">
      <alignment wrapText="1"/>
    </xf>
    <xf numFmtId="0" fontId="5" fillId="0" borderId="25" xfId="0" applyNumberFormat="1" applyFont="1" applyBorder="1" applyAlignment="1">
      <alignment horizontal="center" vertical="top" wrapText="1"/>
    </xf>
    <xf numFmtId="0" fontId="3" fillId="0" borderId="26" xfId="0" applyFont="1" applyBorder="1" applyAlignment="1">
      <alignment vertical="center"/>
    </xf>
    <xf numFmtId="0" fontId="3" fillId="0" borderId="27" xfId="0" applyFont="1" applyBorder="1" applyAlignment="1">
      <alignment vertical="center"/>
    </xf>
    <xf numFmtId="0" fontId="5" fillId="0" borderId="30" xfId="0" applyFont="1" applyBorder="1" applyAlignment="1">
      <alignment horizontal="center" vertical="top"/>
    </xf>
    <xf numFmtId="0" fontId="5" fillId="0" borderId="29" xfId="0" applyFont="1" applyBorder="1" applyAlignment="1">
      <alignment horizontal="left" vertical="top"/>
    </xf>
    <xf numFmtId="0" fontId="5" fillId="0" borderId="0" xfId="0" applyFont="1" applyBorder="1" applyAlignment="1">
      <alignment horizontal="center" vertical="top" wrapText="1"/>
    </xf>
    <xf numFmtId="0" fontId="6" fillId="0" borderId="31" xfId="0" applyFont="1" applyBorder="1"/>
    <xf numFmtId="0" fontId="7" fillId="0" borderId="0" xfId="0" applyFont="1" applyBorder="1"/>
    <xf numFmtId="2" fontId="6" fillId="0" borderId="0" xfId="0" applyNumberFormat="1" applyFont="1" applyBorder="1"/>
    <xf numFmtId="166" fontId="6" fillId="0" borderId="24" xfId="0" applyNumberFormat="1" applyFont="1" applyBorder="1"/>
    <xf numFmtId="0" fontId="6" fillId="0" borderId="0" xfId="0" applyFont="1" applyBorder="1"/>
    <xf numFmtId="0" fontId="6" fillId="0" borderId="24" xfId="0" applyFont="1" applyBorder="1"/>
    <xf numFmtId="0" fontId="0" fillId="0" borderId="13" xfId="0" applyBorder="1" applyAlignment="1">
      <alignment horizontal="center"/>
    </xf>
    <xf numFmtId="0" fontId="0" fillId="0" borderId="6" xfId="0" applyBorder="1" applyAlignment="1">
      <alignment horizontal="center"/>
    </xf>
    <xf numFmtId="165" fontId="3" fillId="0" borderId="3" xfId="0" applyNumberFormat="1" applyFont="1" applyBorder="1" applyAlignment="1">
      <alignment horizontal="center" vertical="center"/>
    </xf>
    <xf numFmtId="1" fontId="0" fillId="0" borderId="34" xfId="1" applyNumberFormat="1" applyFont="1" applyBorder="1" applyAlignment="1">
      <alignment horizontal="center"/>
    </xf>
    <xf numFmtId="1" fontId="0" fillId="0" borderId="33" xfId="1" applyNumberFormat="1" applyFont="1" applyBorder="1" applyAlignment="1">
      <alignment horizontal="center"/>
    </xf>
    <xf numFmtId="0" fontId="12" fillId="0" borderId="35" xfId="0" applyFont="1" applyBorder="1" applyAlignment="1">
      <alignment horizontal="center" vertical="top" wrapText="1"/>
    </xf>
    <xf numFmtId="0" fontId="5" fillId="0" borderId="7" xfId="0" applyFont="1" applyBorder="1" applyAlignment="1">
      <alignment horizontal="center" vertical="top" wrapText="1"/>
    </xf>
    <xf numFmtId="0" fontId="5" fillId="0" borderId="9" xfId="0" applyNumberFormat="1" applyFont="1" applyBorder="1" applyAlignment="1">
      <alignment horizontal="center" vertical="top" wrapText="1"/>
    </xf>
    <xf numFmtId="0" fontId="5" fillId="0" borderId="37" xfId="0" applyFont="1" applyBorder="1" applyAlignment="1">
      <alignment horizontal="center" vertical="top" wrapText="1"/>
    </xf>
    <xf numFmtId="0" fontId="5" fillId="0" borderId="9" xfId="0" applyFont="1" applyBorder="1" applyAlignment="1">
      <alignment horizontal="center" vertical="top" wrapText="1"/>
    </xf>
    <xf numFmtId="0" fontId="0" fillId="12" borderId="6" xfId="0" applyFill="1" applyBorder="1" applyAlignment="1" applyProtection="1">
      <alignment horizontal="right" vertical="center"/>
      <protection locked="0"/>
    </xf>
    <xf numFmtId="0" fontId="0" fillId="12" borderId="16" xfId="0" applyFill="1" applyBorder="1" applyAlignment="1" applyProtection="1">
      <alignment vertical="center"/>
      <protection locked="0"/>
    </xf>
    <xf numFmtId="0" fontId="5" fillId="0" borderId="35" xfId="0" applyFont="1" applyBorder="1" applyAlignment="1">
      <alignment horizontal="center" vertical="top" wrapText="1"/>
    </xf>
    <xf numFmtId="0" fontId="3" fillId="0" borderId="28" xfId="0" applyFont="1" applyBorder="1" applyAlignment="1">
      <alignment vertical="center"/>
    </xf>
    <xf numFmtId="1" fontId="0" fillId="0" borderId="32" xfId="1" applyNumberFormat="1" applyFont="1" applyBorder="1" applyAlignment="1">
      <alignment horizontal="center"/>
    </xf>
    <xf numFmtId="0" fontId="0" fillId="0" borderId="1" xfId="1" applyNumberFormat="1" applyFont="1" applyBorder="1" applyAlignment="1">
      <alignment horizontal="center"/>
    </xf>
    <xf numFmtId="0" fontId="3" fillId="0" borderId="38" xfId="0" applyFont="1" applyBorder="1" applyAlignment="1">
      <alignment vertical="center"/>
    </xf>
    <xf numFmtId="1" fontId="0" fillId="0" borderId="3" xfId="1" applyNumberFormat="1" applyFont="1" applyBorder="1" applyAlignment="1">
      <alignment horizontal="center"/>
    </xf>
    <xf numFmtId="0" fontId="3" fillId="0" borderId="28" xfId="0" applyFont="1" applyBorder="1" applyAlignment="1">
      <alignment vertical="top" wrapText="1"/>
    </xf>
    <xf numFmtId="0" fontId="3" fillId="0" borderId="40" xfId="0" applyFont="1" applyBorder="1" applyAlignment="1">
      <alignment vertical="center"/>
    </xf>
    <xf numFmtId="0" fontId="5" fillId="0" borderId="31" xfId="0" applyFont="1" applyBorder="1" applyAlignment="1">
      <alignment horizontal="left" vertical="top"/>
    </xf>
    <xf numFmtId="0" fontId="5" fillId="0" borderId="0" xfId="0" applyFont="1" applyBorder="1" applyAlignment="1">
      <alignment horizontal="center" vertical="top"/>
    </xf>
    <xf numFmtId="0" fontId="0" fillId="0" borderId="35" xfId="0" applyBorder="1" applyAlignment="1">
      <alignment horizontal="center"/>
    </xf>
    <xf numFmtId="0" fontId="0" fillId="0" borderId="41"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8" xfId="0" applyBorder="1" applyAlignment="1">
      <alignment horizontal="center"/>
    </xf>
    <xf numFmtId="0" fontId="0" fillId="0" borderId="34" xfId="0" applyBorder="1" applyAlignment="1">
      <alignment horizontal="center"/>
    </xf>
    <xf numFmtId="0" fontId="0" fillId="0" borderId="33" xfId="0" applyBorder="1" applyAlignment="1">
      <alignment horizontal="center"/>
    </xf>
    <xf numFmtId="0" fontId="0" fillId="0" borderId="4" xfId="0" applyBorder="1" applyAlignment="1">
      <alignment horizontal="center"/>
    </xf>
    <xf numFmtId="0" fontId="0" fillId="0" borderId="32" xfId="0" applyBorder="1" applyAlignment="1">
      <alignment horizontal="center"/>
    </xf>
    <xf numFmtId="0" fontId="5" fillId="0" borderId="44" xfId="0" applyFont="1" applyBorder="1" applyAlignment="1">
      <alignment horizontal="center" vertical="top" wrapText="1"/>
    </xf>
    <xf numFmtId="0" fontId="3" fillId="0" borderId="46" xfId="0" applyFont="1" applyBorder="1" applyAlignment="1">
      <alignment vertical="center"/>
    </xf>
    <xf numFmtId="0" fontId="3" fillId="0" borderId="47" xfId="0" applyFont="1" applyBorder="1" applyAlignment="1">
      <alignment horizontal="center" vertical="center"/>
    </xf>
    <xf numFmtId="1" fontId="0" fillId="0" borderId="48" xfId="1" applyNumberFormat="1" applyFont="1" applyBorder="1" applyAlignment="1">
      <alignment horizontal="center"/>
    </xf>
    <xf numFmtId="0" fontId="3" fillId="0" borderId="22" xfId="0" applyFont="1" applyBorder="1" applyAlignment="1">
      <alignment horizontal="center" vertical="center"/>
    </xf>
    <xf numFmtId="0" fontId="3" fillId="0" borderId="49" xfId="0" applyFont="1" applyBorder="1" applyAlignment="1">
      <alignment vertical="center"/>
    </xf>
    <xf numFmtId="0" fontId="3" fillId="0" borderId="43" xfId="0" applyFont="1" applyBorder="1" applyAlignment="1">
      <alignment horizontal="center" vertical="center"/>
    </xf>
    <xf numFmtId="0" fontId="0" fillId="0" borderId="44" xfId="0" applyBorder="1" applyAlignment="1">
      <alignment horizontal="center"/>
    </xf>
    <xf numFmtId="0" fontId="3" fillId="0" borderId="46" xfId="0" applyFont="1" applyBorder="1" applyAlignment="1">
      <alignment vertical="top" wrapText="1"/>
    </xf>
    <xf numFmtId="0" fontId="3" fillId="0" borderId="23" xfId="0" applyFont="1" applyBorder="1" applyAlignment="1">
      <alignment horizontal="center" vertical="center"/>
    </xf>
    <xf numFmtId="2" fontId="6" fillId="0" borderId="0" xfId="0" applyNumberFormat="1" applyFont="1"/>
    <xf numFmtId="0" fontId="6" fillId="0" borderId="0" xfId="0" applyFont="1"/>
    <xf numFmtId="0" fontId="3" fillId="0" borderId="15" xfId="0" applyFont="1" applyBorder="1" applyAlignment="1">
      <alignment vertical="center"/>
    </xf>
    <xf numFmtId="0" fontId="15" fillId="12" borderId="6" xfId="0" applyFont="1" applyFill="1" applyBorder="1" applyAlignment="1" applyProtection="1">
      <alignment horizontal="right" vertical="center"/>
      <protection locked="0"/>
    </xf>
    <xf numFmtId="0" fontId="15" fillId="12" borderId="16" xfId="0" applyFont="1" applyFill="1" applyBorder="1" applyAlignment="1" applyProtection="1">
      <alignment vertical="center"/>
      <protection locked="0"/>
    </xf>
    <xf numFmtId="0" fontId="3" fillId="0" borderId="28" xfId="0" applyFont="1" applyBorder="1" applyAlignment="1">
      <alignment horizontal="center"/>
    </xf>
    <xf numFmtId="0" fontId="3" fillId="0" borderId="35" xfId="0" applyFont="1" applyBorder="1" applyAlignment="1">
      <alignment horizontal="center"/>
    </xf>
    <xf numFmtId="2" fontId="5" fillId="0" borderId="25" xfId="0" applyNumberFormat="1" applyFont="1" applyBorder="1" applyAlignment="1">
      <alignment horizontal="center" wrapText="1"/>
    </xf>
    <xf numFmtId="2" fontId="5" fillId="0" borderId="9" xfId="0" applyNumberFormat="1" applyFont="1" applyBorder="1" applyAlignment="1">
      <alignment horizontal="center" wrapText="1"/>
    </xf>
    <xf numFmtId="0" fontId="5" fillId="0" borderId="1" xfId="0" applyFont="1" applyBorder="1" applyAlignment="1">
      <alignment horizontal="center" wrapText="1"/>
    </xf>
    <xf numFmtId="0" fontId="3" fillId="0" borderId="8" xfId="0" applyFont="1" applyBorder="1" applyAlignment="1">
      <alignment horizontal="center"/>
    </xf>
    <xf numFmtId="0" fontId="3" fillId="0" borderId="26" xfId="0" applyFont="1" applyBorder="1" applyAlignment="1">
      <alignment horizontal="center"/>
    </xf>
    <xf numFmtId="0" fontId="3" fillId="0" borderId="36" xfId="0" applyFont="1" applyBorder="1" applyAlignment="1">
      <alignment horizontal="center"/>
    </xf>
    <xf numFmtId="0" fontId="3" fillId="0" borderId="27" xfId="0" applyFont="1" applyBorder="1" applyAlignment="1">
      <alignment horizontal="center"/>
    </xf>
    <xf numFmtId="0" fontId="3" fillId="0" borderId="37" xfId="0" applyFont="1" applyBorder="1" applyAlignment="1">
      <alignment horizontal="center"/>
    </xf>
    <xf numFmtId="0" fontId="5" fillId="0" borderId="25" xfId="0" applyNumberFormat="1" applyFont="1" applyBorder="1" applyAlignment="1">
      <alignment horizontal="center" wrapText="1"/>
    </xf>
    <xf numFmtId="0" fontId="5" fillId="0" borderId="9" xfId="0" applyNumberFormat="1" applyFont="1" applyBorder="1" applyAlignment="1">
      <alignment horizontal="center" wrapText="1"/>
    </xf>
    <xf numFmtId="0" fontId="3" fillId="0" borderId="11" xfId="0" applyFont="1" applyBorder="1" applyAlignment="1">
      <alignment horizontal="center"/>
    </xf>
    <xf numFmtId="0" fontId="3" fillId="0" borderId="6" xfId="0" applyFont="1" applyBorder="1" applyAlignment="1">
      <alignment horizontal="center"/>
    </xf>
    <xf numFmtId="0" fontId="3" fillId="0" borderId="16" xfId="0" applyFont="1" applyBorder="1" applyAlignment="1">
      <alignment horizontal="center"/>
    </xf>
    <xf numFmtId="0" fontId="5" fillId="0" borderId="25" xfId="0" applyFont="1" applyBorder="1" applyAlignment="1">
      <alignment horizontal="center"/>
    </xf>
    <xf numFmtId="0" fontId="3" fillId="0" borderId="39" xfId="0" applyFont="1" applyBorder="1" applyAlignment="1">
      <alignment horizontal="center"/>
    </xf>
    <xf numFmtId="0" fontId="10" fillId="0" borderId="0" xfId="0" applyFont="1" applyAlignment="1">
      <alignment horizontal="left" vertical="top" wrapText="1"/>
    </xf>
    <xf numFmtId="0" fontId="5" fillId="0" borderId="10" xfId="0" applyFont="1" applyBorder="1" applyAlignment="1">
      <alignment horizontal="center" vertical="top"/>
    </xf>
    <xf numFmtId="0" fontId="5" fillId="0" borderId="15" xfId="0" applyFont="1" applyBorder="1" applyAlignment="1">
      <alignment horizontal="center" vertical="top"/>
    </xf>
    <xf numFmtId="0" fontId="5" fillId="0" borderId="21" xfId="0" applyFont="1" applyBorder="1" applyAlignment="1">
      <alignment horizontal="center" vertical="top"/>
    </xf>
    <xf numFmtId="0" fontId="5" fillId="0" borderId="23" xfId="0" applyFont="1" applyBorder="1" applyAlignment="1">
      <alignment horizontal="center" vertical="top"/>
    </xf>
    <xf numFmtId="0" fontId="2" fillId="11" borderId="10" xfId="0" applyFont="1" applyFill="1" applyBorder="1" applyAlignment="1">
      <alignment horizontal="center" vertical="center"/>
    </xf>
    <xf numFmtId="0" fontId="2" fillId="11" borderId="11" xfId="0" applyFont="1" applyFill="1" applyBorder="1" applyAlignment="1">
      <alignment horizontal="center" vertical="center"/>
    </xf>
    <xf numFmtId="0" fontId="2" fillId="11" borderId="21" xfId="0" applyFont="1" applyFill="1" applyBorder="1" applyAlignment="1">
      <alignment horizontal="center" vertical="center"/>
    </xf>
    <xf numFmtId="0" fontId="2" fillId="11" borderId="12" xfId="0" applyFont="1" applyFill="1" applyBorder="1" applyAlignment="1">
      <alignment horizontal="center" vertical="center"/>
    </xf>
    <xf numFmtId="0" fontId="2" fillId="11" borderId="13" xfId="0" applyFont="1" applyFill="1" applyBorder="1" applyAlignment="1">
      <alignment horizontal="center" vertical="center"/>
    </xf>
    <xf numFmtId="0" fontId="2" fillId="11" borderId="6" xfId="0" applyFont="1" applyFill="1" applyBorder="1" applyAlignment="1">
      <alignment horizontal="center" vertical="center"/>
    </xf>
    <xf numFmtId="0" fontId="2" fillId="11" borderId="22" xfId="0" applyFont="1" applyFill="1" applyBorder="1" applyAlignment="1">
      <alignment horizontal="center" vertical="center"/>
    </xf>
    <xf numFmtId="0" fontId="2" fillId="11" borderId="14" xfId="0" applyFont="1" applyFill="1" applyBorder="1" applyAlignment="1">
      <alignment horizontal="center" vertical="center"/>
    </xf>
    <xf numFmtId="0" fontId="1" fillId="13" borderId="6" xfId="0" applyFont="1" applyFill="1" applyBorder="1" applyAlignment="1">
      <alignment horizontal="left" vertical="center" wrapText="1"/>
    </xf>
    <xf numFmtId="0" fontId="1" fillId="13" borderId="22" xfId="0" applyFont="1" applyFill="1" applyBorder="1" applyAlignment="1">
      <alignment horizontal="left" vertical="center" wrapText="1"/>
    </xf>
    <xf numFmtId="0" fontId="1" fillId="13" borderId="14" xfId="0" applyFont="1" applyFill="1" applyBorder="1" applyAlignment="1">
      <alignment horizontal="left" vertical="center" wrapText="1"/>
    </xf>
    <xf numFmtId="0" fontId="1" fillId="13" borderId="16" xfId="0" applyFont="1" applyFill="1" applyBorder="1" applyAlignment="1">
      <alignment horizontal="left" vertical="center" wrapText="1"/>
    </xf>
    <xf numFmtId="0" fontId="1" fillId="13" borderId="23" xfId="0" applyFont="1" applyFill="1" applyBorder="1" applyAlignment="1">
      <alignment horizontal="left" vertical="center" wrapText="1"/>
    </xf>
    <xf numFmtId="0" fontId="1" fillId="13" borderId="17" xfId="0" applyFont="1" applyFill="1" applyBorder="1" applyAlignment="1">
      <alignment horizontal="left" vertical="center" wrapText="1"/>
    </xf>
    <xf numFmtId="0" fontId="5" fillId="0" borderId="40" xfId="0" applyFont="1" applyBorder="1" applyAlignment="1">
      <alignment horizontal="left" vertical="top"/>
    </xf>
    <xf numFmtId="0" fontId="5" fillId="0" borderId="45" xfId="0" applyFont="1" applyBorder="1" applyAlignment="1">
      <alignment horizontal="left" vertical="top"/>
    </xf>
    <xf numFmtId="0" fontId="5" fillId="0" borderId="3" xfId="0" applyFont="1" applyBorder="1" applyAlignment="1">
      <alignment horizontal="left" vertical="top"/>
    </xf>
    <xf numFmtId="0" fontId="5" fillId="0" borderId="0" xfId="0" applyFont="1" applyAlignment="1">
      <alignment horizontal="left" vertical="top"/>
    </xf>
    <xf numFmtId="0" fontId="5" fillId="0" borderId="42" xfId="0" applyFont="1" applyBorder="1" applyAlignment="1">
      <alignment horizontal="center" vertical="top"/>
    </xf>
    <xf numFmtId="0" fontId="5" fillId="0" borderId="43" xfId="0" applyFont="1" applyBorder="1" applyAlignment="1">
      <alignment horizontal="center" vertical="top"/>
    </xf>
    <xf numFmtId="0" fontId="1" fillId="0" borderId="0" xfId="0" applyFont="1" applyAlignment="1">
      <alignment horizontal="center"/>
    </xf>
    <xf numFmtId="0" fontId="1" fillId="8" borderId="10" xfId="0" applyFont="1" applyFill="1" applyBorder="1" applyAlignment="1">
      <alignment horizontal="center" vertical="center"/>
    </xf>
    <xf numFmtId="0" fontId="1" fillId="8" borderId="11" xfId="0" applyFont="1" applyFill="1" applyBorder="1" applyAlignment="1">
      <alignment horizontal="center" vertical="center"/>
    </xf>
    <xf numFmtId="0" fontId="1" fillId="8" borderId="13" xfId="0" applyFont="1" applyFill="1" applyBorder="1" applyAlignment="1">
      <alignment horizontal="center" vertical="center"/>
    </xf>
    <xf numFmtId="0" fontId="1" fillId="8" borderId="6" xfId="0" applyFont="1" applyFill="1" applyBorder="1" applyAlignment="1">
      <alignment horizontal="center" vertical="center"/>
    </xf>
    <xf numFmtId="0" fontId="0" fillId="0" borderId="13" xfId="0" applyBorder="1" applyAlignment="1">
      <alignment horizontal="center"/>
    </xf>
    <xf numFmtId="0" fontId="0" fillId="0" borderId="6" xfId="0" applyBorder="1" applyAlignment="1">
      <alignment horizontal="center"/>
    </xf>
    <xf numFmtId="0" fontId="0" fillId="0" borderId="14" xfId="0" applyBorder="1" applyAlignment="1">
      <alignment horizontal="center"/>
    </xf>
    <xf numFmtId="0" fontId="0" fillId="9" borderId="10" xfId="0" applyFill="1" applyBorder="1" applyAlignment="1">
      <alignment horizontal="center"/>
    </xf>
    <xf numFmtId="0" fontId="0" fillId="9" borderId="11" xfId="0" applyFill="1" applyBorder="1" applyAlignment="1">
      <alignment horizontal="center"/>
    </xf>
    <xf numFmtId="0" fontId="1" fillId="6" borderId="0" xfId="0" applyFont="1" applyFill="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0" fillId="4" borderId="12" xfId="0" applyFill="1" applyBorder="1" applyAlignment="1">
      <alignment horizontal="center"/>
    </xf>
    <xf numFmtId="0" fontId="0" fillId="5" borderId="10" xfId="0" applyFill="1" applyBorder="1" applyAlignment="1">
      <alignment horizontal="center"/>
    </xf>
    <xf numFmtId="0" fontId="0" fillId="5" borderId="11" xfId="0" applyFill="1" applyBorder="1" applyAlignment="1">
      <alignment horizontal="center"/>
    </xf>
    <xf numFmtId="0" fontId="0" fillId="5" borderId="12" xfId="0" applyFill="1" applyBorder="1" applyAlignment="1">
      <alignment horizontal="center"/>
    </xf>
    <xf numFmtId="0" fontId="0" fillId="6" borderId="10" xfId="0" applyFill="1" applyBorder="1" applyAlignment="1">
      <alignment horizontal="center"/>
    </xf>
    <xf numFmtId="0" fontId="0" fillId="6" borderId="11" xfId="0" applyFill="1" applyBorder="1" applyAlignment="1">
      <alignment horizontal="center"/>
    </xf>
    <xf numFmtId="0" fontId="0" fillId="7" borderId="10" xfId="0" applyFill="1" applyBorder="1" applyAlignment="1">
      <alignment horizontal="center"/>
    </xf>
    <xf numFmtId="0" fontId="0" fillId="7" borderId="11" xfId="0"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104384</xdr:colOff>
      <xdr:row>0</xdr:row>
      <xdr:rowOff>78289</xdr:rowOff>
    </xdr:from>
    <xdr:to>
      <xdr:col>0</xdr:col>
      <xdr:colOff>1524875</xdr:colOff>
      <xdr:row>2</xdr:row>
      <xdr:rowOff>533401</xdr:rowOff>
    </xdr:to>
    <xdr:pic>
      <xdr:nvPicPr>
        <xdr:cNvPr id="2" name="Picture 1">
          <a:extLst>
            <a:ext uri="{FF2B5EF4-FFF2-40B4-BE49-F238E27FC236}">
              <a16:creationId xmlns:a16="http://schemas.microsoft.com/office/drawing/2014/main" id="{0C74AA4F-F1AA-4113-B6F5-DA2B8CA2850B}"/>
            </a:ext>
          </a:extLst>
        </xdr:cNvPr>
        <xdr:cNvPicPr>
          <a:picLocks noChangeAspect="1"/>
        </xdr:cNvPicPr>
      </xdr:nvPicPr>
      <xdr:blipFill>
        <a:blip xmlns:r="http://schemas.openxmlformats.org/officeDocument/2006/relationships" r:embed="rId1"/>
        <a:stretch>
          <a:fillRect/>
        </a:stretch>
      </xdr:blipFill>
      <xdr:spPr>
        <a:xfrm>
          <a:off x="104384" y="78289"/>
          <a:ext cx="1420491" cy="8208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104384</xdr:colOff>
      <xdr:row>0</xdr:row>
      <xdr:rowOff>78289</xdr:rowOff>
    </xdr:from>
    <xdr:to>
      <xdr:col>0</xdr:col>
      <xdr:colOff>1524875</xdr:colOff>
      <xdr:row>2</xdr:row>
      <xdr:rowOff>533401</xdr:rowOff>
    </xdr:to>
    <xdr:pic>
      <xdr:nvPicPr>
        <xdr:cNvPr id="2" name="Picture 1">
          <a:extLst>
            <a:ext uri="{FF2B5EF4-FFF2-40B4-BE49-F238E27FC236}">
              <a16:creationId xmlns:a16="http://schemas.microsoft.com/office/drawing/2014/main" id="{C7CD14F2-9915-471D-91E2-655F9CAE2FF1}"/>
            </a:ext>
          </a:extLst>
        </xdr:cNvPr>
        <xdr:cNvPicPr>
          <a:picLocks noChangeAspect="1"/>
        </xdr:cNvPicPr>
      </xdr:nvPicPr>
      <xdr:blipFill>
        <a:blip xmlns:r="http://schemas.openxmlformats.org/officeDocument/2006/relationships" r:embed="rId1"/>
        <a:stretch>
          <a:fillRect/>
        </a:stretch>
      </xdr:blipFill>
      <xdr:spPr>
        <a:xfrm>
          <a:off x="104384" y="78289"/>
          <a:ext cx="1420491" cy="8208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H41"/>
  <sheetViews>
    <sheetView tabSelected="1" zoomScale="85" zoomScaleNormal="85" workbookViewId="0">
      <selection sqref="A1:F3"/>
    </sheetView>
  </sheetViews>
  <sheetFormatPr defaultRowHeight="15" x14ac:dyDescent="0.25"/>
  <cols>
    <col min="1" max="1" width="37.7109375" customWidth="1"/>
    <col min="2" max="2" width="18.7109375" customWidth="1"/>
    <col min="3" max="3" width="28.42578125" customWidth="1"/>
    <col min="4" max="4" width="22.7109375" customWidth="1"/>
    <col min="5" max="6" width="21" customWidth="1"/>
    <col min="7" max="7" width="22.42578125" hidden="1" customWidth="1"/>
    <col min="8" max="8" width="18.28515625" customWidth="1"/>
    <col min="9" max="9" width="64.28515625" bestFit="1" customWidth="1"/>
    <col min="12" max="12" width="32.28515625" bestFit="1" customWidth="1"/>
    <col min="13" max="13" width="9.85546875" bestFit="1" customWidth="1"/>
    <col min="14" max="14" width="12.7109375" customWidth="1"/>
    <col min="15" max="15" width="22.7109375" customWidth="1"/>
  </cols>
  <sheetData>
    <row r="1" spans="1:7" ht="14.45" customHeight="1" x14ac:dyDescent="0.25">
      <c r="A1" s="138" t="s">
        <v>84</v>
      </c>
      <c r="B1" s="139"/>
      <c r="C1" s="139"/>
      <c r="D1" s="140"/>
      <c r="E1" s="140"/>
      <c r="F1" s="141"/>
    </row>
    <row r="2" spans="1:7" ht="14.45" customHeight="1" x14ac:dyDescent="0.25">
      <c r="A2" s="142"/>
      <c r="B2" s="143"/>
      <c r="C2" s="143"/>
      <c r="D2" s="144"/>
      <c r="E2" s="144"/>
      <c r="F2" s="145"/>
    </row>
    <row r="3" spans="1:7" ht="55.5" customHeight="1" x14ac:dyDescent="0.25">
      <c r="A3" s="142"/>
      <c r="B3" s="143"/>
      <c r="C3" s="143"/>
      <c r="D3" s="144"/>
      <c r="E3" s="144"/>
      <c r="F3" s="145"/>
    </row>
    <row r="4" spans="1:7" ht="15" customHeight="1" x14ac:dyDescent="0.25">
      <c r="A4" s="38" t="s">
        <v>83</v>
      </c>
      <c r="B4" s="80" t="s">
        <v>54</v>
      </c>
      <c r="C4" s="146" t="s">
        <v>79</v>
      </c>
      <c r="D4" s="147"/>
      <c r="E4" s="147"/>
      <c r="F4" s="148"/>
    </row>
    <row r="5" spans="1:7" ht="15" customHeight="1" x14ac:dyDescent="0.25">
      <c r="A5" s="38" t="s">
        <v>39</v>
      </c>
      <c r="B5" s="80">
        <v>656</v>
      </c>
      <c r="C5" s="146" t="s">
        <v>80</v>
      </c>
      <c r="D5" s="147"/>
      <c r="E5" s="147"/>
      <c r="F5" s="148"/>
    </row>
    <row r="6" spans="1:7" ht="15" customHeight="1" x14ac:dyDescent="0.25">
      <c r="A6" s="38" t="s">
        <v>40</v>
      </c>
      <c r="B6" s="80">
        <v>656</v>
      </c>
      <c r="C6" s="146" t="s">
        <v>81</v>
      </c>
      <c r="D6" s="147"/>
      <c r="E6" s="147"/>
      <c r="F6" s="148"/>
    </row>
    <row r="7" spans="1:7" ht="15" customHeight="1" thickBot="1" x14ac:dyDescent="0.3">
      <c r="A7" s="39" t="s">
        <v>41</v>
      </c>
      <c r="B7" s="81">
        <v>656</v>
      </c>
      <c r="C7" s="149" t="s">
        <v>82</v>
      </c>
      <c r="D7" s="150"/>
      <c r="E7" s="150"/>
      <c r="F7" s="151"/>
    </row>
    <row r="8" spans="1:7" ht="15.75" hidden="1" thickBot="1" x14ac:dyDescent="0.3">
      <c r="A8" s="10" t="s">
        <v>0</v>
      </c>
      <c r="B8" s="11">
        <v>12017</v>
      </c>
      <c r="C8" s="1" t="s">
        <v>1</v>
      </c>
      <c r="D8" s="1"/>
    </row>
    <row r="9" spans="1:7" ht="15.75" thickBot="1" x14ac:dyDescent="0.3">
      <c r="G9" s="1" t="s">
        <v>22</v>
      </c>
    </row>
    <row r="10" spans="1:7" ht="77.25" x14ac:dyDescent="0.25">
      <c r="A10" s="134" t="s">
        <v>2</v>
      </c>
      <c r="B10" s="136" t="s">
        <v>77</v>
      </c>
      <c r="C10" s="82" t="s">
        <v>235</v>
      </c>
      <c r="D10" s="75" t="s">
        <v>236</v>
      </c>
      <c r="E10" s="75" t="s">
        <v>237</v>
      </c>
      <c r="F10" s="75" t="s">
        <v>238</v>
      </c>
      <c r="G10" s="2" t="s">
        <v>23</v>
      </c>
    </row>
    <row r="11" spans="1:7" ht="15.75" thickBot="1" x14ac:dyDescent="0.3">
      <c r="A11" s="135"/>
      <c r="B11" s="137"/>
      <c r="C11" s="78" t="s">
        <v>3</v>
      </c>
      <c r="D11" s="78" t="s">
        <v>3</v>
      </c>
      <c r="E11" s="78"/>
      <c r="F11" s="78"/>
      <c r="G11" s="3"/>
    </row>
    <row r="12" spans="1:7" ht="15.75" thickBot="1" x14ac:dyDescent="0.3">
      <c r="A12" s="90" t="s">
        <v>226</v>
      </c>
      <c r="B12" s="91"/>
      <c r="C12" s="63"/>
      <c r="D12" s="76"/>
      <c r="E12" s="76"/>
      <c r="F12" s="54"/>
      <c r="G12" s="54"/>
    </row>
    <row r="13" spans="1:7" ht="15.75" thickBot="1" x14ac:dyDescent="0.3">
      <c r="A13" s="83" t="s">
        <v>4</v>
      </c>
      <c r="B13" s="128" t="s">
        <v>5</v>
      </c>
      <c r="C13" s="92" t="str">
        <f>TEXT(TEXT('Health Incidences RAW'!C13,"."&amp;REPT("0",2)&amp;"E+000"),
"0"&amp;REPT(".",(2-(1+INT(LOG10(ABS(
1*TEXT('Health Incidences RAW'!C13,"."&amp;REPT("0",2)&amp;"E+000")
)))))&gt;0)&amp; REPT("0",(2-(1+INT(LOG10(ABS(
1*TEXT('Health Incidences RAW'!C13,"."&amp;REPT("0",2)&amp;"E+000")
)))))*((2-(1+INT(LOG10(ABS('Health Incidences RAW'!C13)))))&gt;0)))</f>
        <v>8.8</v>
      </c>
      <c r="D13" s="92" t="str">
        <f>TEXT(TEXT('Health Incidences RAW'!D13,"."&amp;REPT("0",2)&amp;"E+000"),
"0"&amp;REPT(".",(2-(1+INT(LOG10(ABS(
1*TEXT('Health Incidences RAW'!D13,"."&amp;REPT("0",2)&amp;"E+000")
)))))&gt;0)&amp; REPT("0",(2-(1+INT(LOG10(ABS(
1*TEXT('Health Incidences RAW'!D13,"."&amp;REPT("0",2)&amp;"E+000")
)))))*((2-(1+INT(LOG10(ABS('Health Incidences RAW'!D13)))))&gt;0)))</f>
        <v>8.0</v>
      </c>
      <c r="E13" s="92" t="str">
        <f>TEXT(TEXT('Health Incidences RAW'!E13,"."&amp;REPT("0",2)&amp;"E+000"),
"0"&amp;REPT(".",(2-(1+INT(LOG10(ABS(
1*TEXT('Health Incidences RAW'!E13,"."&amp;REPT("0",2)&amp;"E+000")
)))))&gt;0)&amp; REPT("0",(2-(1+INT(LOG10(ABS(
1*TEXT('Health Incidences RAW'!E13,"."&amp;REPT("0",2)&amp;"E+000")
)))))*((2-(1+INT(LOG10(ABS('Health Incidences RAW'!E13)))))&gt;0)))&amp;"%"</f>
        <v>0.044%</v>
      </c>
      <c r="F13" s="84">
        <f>VLOOKUP($B$4&amp;$G13,'Linear Model 5AirDistricts'!$E$13:$AF$82,28,FALSE)</f>
        <v>18418.544183603201</v>
      </c>
      <c r="G13" s="16" t="s">
        <v>24</v>
      </c>
    </row>
    <row r="14" spans="1:7" ht="15.75" thickBot="1" x14ac:dyDescent="0.3">
      <c r="A14" s="59" t="s">
        <v>8</v>
      </c>
      <c r="B14" s="129" t="s">
        <v>9</v>
      </c>
      <c r="C14" s="93" t="str">
        <f>TEXT(TEXT('Health Incidences RAW'!C14,"."&amp;REPT("0",2)&amp;"E+000"),
"0"&amp;REPT(".",(2-(1+INT(LOG10(ABS(
1*TEXT('Health Incidences RAW'!C14,"."&amp;REPT("0",2)&amp;"E+000")
)))))&gt;0)&amp; REPT("0",(2-(1+INT(LOG10(ABS(
1*TEXT('Health Incidences RAW'!C14,"."&amp;REPT("0",2)&amp;"E+000")
)))))*((2-(1+INT(LOG10(ABS('Health Incidences RAW'!C14)))))&gt;0)))</f>
        <v>0.56</v>
      </c>
      <c r="D14" s="93" t="str">
        <f>TEXT(TEXT('Health Incidences RAW'!D14,"."&amp;REPT("0",2)&amp;"E+000"),
"0"&amp;REPT(".",(2-(1+INT(LOG10(ABS(
1*TEXT('Health Incidences RAW'!D14,"."&amp;REPT("0",2)&amp;"E+000")
)))))&gt;0)&amp; REPT("0",(2-(1+INT(LOG10(ABS(
1*TEXT('Health Incidences RAW'!D14,"."&amp;REPT("0",2)&amp;"E+000")
)))))*((2-(1+INT(LOG10(ABS('Health Incidences RAW'!D14)))))&gt;0)))</f>
        <v>0.52</v>
      </c>
      <c r="E14" s="93" t="str">
        <f>TEXT(TEXT('Health Incidences RAW'!E14,"."&amp;REPT("0",2)&amp;"E+000"),
"0"&amp;REPT(".",(2-(1+INT(LOG10(ABS(
1*TEXT('Health Incidences RAW'!E14,"."&amp;REPT("0",2)&amp;"E+000")
)))))&gt;0)&amp; REPT("0",(2-(1+INT(LOG10(ABS(
1*TEXT('Health Incidences RAW'!E14,"."&amp;REPT("0",2)&amp;"E+000")
)))))*((2-(1+INT(LOG10(ABS('Health Incidences RAW'!E14)))))&gt;0)))&amp;"%"</f>
        <v>0.028%</v>
      </c>
      <c r="F14" s="73">
        <f>VLOOKUP($B$4&amp;$G14,'Linear Model 5AirDistricts'!$E$13:$AF$82,28,FALSE)</f>
        <v>1846.25304728231</v>
      </c>
      <c r="G14" s="16" t="s">
        <v>26</v>
      </c>
    </row>
    <row r="15" spans="1:7" ht="15.75" thickBot="1" x14ac:dyDescent="0.3">
      <c r="A15" s="60" t="s">
        <v>12</v>
      </c>
      <c r="B15" s="130" t="s">
        <v>11</v>
      </c>
      <c r="C15" s="99" t="str">
        <f>TEXT(TEXT('Health Incidences RAW'!C15,"."&amp;REPT("0",2)&amp;"E+000"),
"0"&amp;REPT(".",(2-(1+INT(LOG10(ABS(
1*TEXT('Health Incidences RAW'!C15,"."&amp;REPT("0",2)&amp;"E+000")
)))))&gt;0)&amp; REPT("0",(2-(1+INT(LOG10(ABS(
1*TEXT('Health Incidences RAW'!C15,"."&amp;REPT("0",2)&amp;"E+000")
)))))*((2-(1+INT(LOG10(ABS('Health Incidences RAW'!C15)))))&gt;0)))</f>
        <v>3.1</v>
      </c>
      <c r="D15" s="99" t="str">
        <f>TEXT(TEXT('Health Incidences RAW'!D15,"."&amp;REPT("0",2)&amp;"E+000"),
"0"&amp;REPT(".",(2-(1+INT(LOG10(ABS(
1*TEXT('Health Incidences RAW'!D15,"."&amp;REPT("0",2)&amp;"E+000")
)))))&gt;0)&amp; REPT("0",(2-(1+INT(LOG10(ABS(
1*TEXT('Health Incidences RAW'!D15,"."&amp;REPT("0",2)&amp;"E+000")
)))))*((2-(1+INT(LOG10(ABS('Health Incidences RAW'!D15)))))&gt;0)))</f>
        <v>2.8</v>
      </c>
      <c r="E15" s="99" t="str">
        <f>TEXT(TEXT('Health Incidences RAW'!E15,"."&amp;REPT("0",2)&amp;"E+000"),
"0"&amp;REPT(".",(2-(1+INT(LOG10(ABS(
1*TEXT('Health Incidences RAW'!E15,"."&amp;REPT("0",2)&amp;"E+000")
)))))&gt;0)&amp; REPT("0",(2-(1+INT(LOG10(ABS(
1*TEXT('Health Incidences RAW'!E15,"."&amp;REPT("0",2)&amp;"E+000")
)))))*((2-(1+INT(LOG10(ABS('Health Incidences RAW'!E15)))))&gt;0)))&amp;"%"</f>
        <v>0.014%</v>
      </c>
      <c r="F15" s="74">
        <f>VLOOKUP($B$4&amp;$G15,'Linear Model 5AirDistricts'!$E$13:$AF$82,28,FALSE)</f>
        <v>19644.393798471599</v>
      </c>
      <c r="G15" s="16" t="s">
        <v>28</v>
      </c>
    </row>
    <row r="16" spans="1:7" ht="15.75" thickBot="1" x14ac:dyDescent="0.3">
      <c r="A16" s="62" t="s">
        <v>227</v>
      </c>
      <c r="B16" s="131"/>
      <c r="C16" s="58"/>
      <c r="D16" s="77"/>
      <c r="E16" s="77"/>
      <c r="F16" s="56"/>
      <c r="G16" s="16"/>
    </row>
    <row r="17" spans="1:7" ht="34.5" customHeight="1" thickBot="1" x14ac:dyDescent="0.3">
      <c r="A17" s="88" t="s">
        <v>10</v>
      </c>
      <c r="B17" s="128" t="s">
        <v>11</v>
      </c>
      <c r="C17" s="116" t="str">
        <f>TEXT(TEXT('Health Incidences RAW'!C17,"."&amp;REPT("0",2)&amp;"E+000"),
"0"&amp;REPT(".",(2-(1+INT(LOG10(ABS(
1*TEXT('Health Incidences RAW'!C17,"."&amp;REPT("0",2)&amp;"E+000")
)))))&gt;0)&amp; REPT("0",(2-(1+INT(LOG10(ABS(
1*TEXT('Health Incidences RAW'!C17,"."&amp;REPT("0",2)&amp;"E+000")
)))))*((2-(1+INT(LOG10(ABS('Health Incidences RAW'!C17)))))&gt;0)))</f>
        <v>1.6</v>
      </c>
      <c r="D17" s="117" t="str">
        <f>TEXT(TEXT('Health Incidences RAW'!D17,"."&amp;REPT("0",2)&amp;"E+000"),
"0"&amp;REPT(".",(2-(1+INT(LOG10(ABS(
1*TEXT('Health Incidences RAW'!D17,"."&amp;REPT("0",2)&amp;"E+000")
)))))&gt;0)&amp; REPT("0",(2-(1+INT(LOG10(ABS(
1*TEXT('Health Incidences RAW'!D17,"."&amp;REPT("0",2)&amp;"E+000")
)))))*((2-(1+INT(LOG10(ABS('Health Incidences RAW'!D17)))))&gt;0)))</f>
        <v>1.4</v>
      </c>
      <c r="E17" s="100" t="str">
        <f>TEXT(TEXT('Health Incidences RAW'!E17,"."&amp;REPT("0",2)&amp;"E+000"),
"0"&amp;REPT(".",(2-(1+INT(LOG10(ABS(
1*TEXT('Health Incidences RAW'!E17,"."&amp;REPT("0",2)&amp;"E+000")
)))))&gt;0)&amp; REPT("0",(2-(1+INT(LOG10(ABS(
1*TEXT('Health Incidences RAW'!E17,"."&amp;REPT("0",2)&amp;"E+000")
)))))*((2-(1+INT(LOG10(ABS('Health Incidences RAW'!E17)))))&gt;0)))&amp;"%"</f>
        <v>0.0060%</v>
      </c>
      <c r="F17" s="84">
        <f>VLOOKUP($B$4&amp;$G17,'Linear Model 5AirDistricts'!$E$13:$AF$82,28,FALSE)</f>
        <v>24036.680715141702</v>
      </c>
      <c r="G17" s="16" t="s">
        <v>27</v>
      </c>
    </row>
    <row r="18" spans="1:7" ht="15.75" thickBot="1" x14ac:dyDescent="0.3">
      <c r="A18" s="59" t="s">
        <v>13</v>
      </c>
      <c r="B18" s="129" t="s">
        <v>14</v>
      </c>
      <c r="C18" s="122" t="str">
        <f>TEXT(TEXT('Health Incidences RAW'!C18,"."&amp;REPT("0",2)&amp;"E+000"),
"0"&amp;REPT(".",(2-(1+INT(LOG10(ABS(
1*TEXT('Health Incidences RAW'!C18,"."&amp;REPT("0",2)&amp;"E+000")
)))))&gt;0)&amp; REPT("0",(2-(1+INT(LOG10(ABS(
1*TEXT('Health Incidences RAW'!C18,"."&amp;REPT("0",2)&amp;"E+000")
)))))*((2-(1+INT(LOG10(ABS('Health Incidences RAW'!C18)))))&gt;0)))</f>
        <v>0.00080</v>
      </c>
      <c r="D18" s="123" t="str">
        <f>TEXT(TEXT('Health Incidences RAW'!D18,"."&amp;REPT("0",2)&amp;"E+000"),
"0"&amp;REPT(".",(2-(1+INT(LOG10(ABS(
1*TEXT('Health Incidences RAW'!D18,"."&amp;REPT("0",2)&amp;"E+000")
)))))&gt;0)&amp; REPT("0",(2-(1+INT(LOG10(ABS(
1*TEXT('Health Incidences RAW'!D18,"."&amp;REPT("0",2)&amp;"E+000")
)))))*((2-(1+INT(LOG10(ABS('Health Incidences RAW'!D18)))))&gt;0)))</f>
        <v>0.00072</v>
      </c>
      <c r="E18" s="97" t="str">
        <f>TEXT(TEXT('Health Incidences RAW'!E18,"."&amp;REPT("0",2)&amp;"E+000"),
"0"&amp;REPT(".",(2-(1+INT(LOG10(ABS(
1*TEXT('Health Incidences RAW'!E18,"."&amp;REPT("0",2)&amp;"E+000")
)))))&gt;0)&amp; REPT("0",(2-(1+INT(LOG10(ABS(
1*TEXT('Health Incidences RAW'!E18,"."&amp;REPT("0",2)&amp;"E+000")
)))))*((2-(1+INT(LOG10(ABS('Health Incidences RAW'!E18)))))&gt;0)))&amp;"%"</f>
        <v>0.019%</v>
      </c>
      <c r="F18" s="73">
        <f>VLOOKUP($B$4&amp;$G18,'Linear Model 5AirDistricts'!$E$13:$AF$82,28,FALSE)</f>
        <v>3.78247355874452</v>
      </c>
      <c r="G18" s="16" t="s">
        <v>29</v>
      </c>
    </row>
    <row r="19" spans="1:7" ht="15.75" thickBot="1" x14ac:dyDescent="0.3">
      <c r="A19" s="59" t="s">
        <v>13</v>
      </c>
      <c r="B19" s="129" t="s">
        <v>15</v>
      </c>
      <c r="C19" s="122" t="str">
        <f>TEXT(TEXT('Health Incidences RAW'!C19,"."&amp;REPT("0",2)&amp;"E+000"),
"0"&amp;REPT(".",(2-(1+INT(LOG10(ABS(
1*TEXT('Health Incidences RAW'!C19,"."&amp;REPT("0",2)&amp;"E+000")
)))))&gt;0)&amp; REPT("0",(2-(1+INT(LOG10(ABS(
1*TEXT('Health Incidences RAW'!C19,"."&amp;REPT("0",2)&amp;"E+000")
)))))*((2-(1+INT(LOG10(ABS('Health Incidences RAW'!C19)))))&gt;0)))</f>
        <v>0.067</v>
      </c>
      <c r="D19" s="123" t="str">
        <f>TEXT(TEXT('Health Incidences RAW'!D19,"."&amp;REPT("0",2)&amp;"E+000"),
"0"&amp;REPT(".",(2-(1+INT(LOG10(ABS(
1*TEXT('Health Incidences RAW'!D19,"."&amp;REPT("0",2)&amp;"E+000")
)))))&gt;0)&amp; REPT("0",(2-(1+INT(LOG10(ABS(
1*TEXT('Health Incidences RAW'!D19,"."&amp;REPT("0",2)&amp;"E+000")
)))))*((2-(1+INT(LOG10(ABS('Health Incidences RAW'!D19)))))&gt;0)))</f>
        <v>0.063</v>
      </c>
      <c r="E19" s="97" t="str">
        <f>TEXT(TEXT('Health Incidences RAW'!E19,"."&amp;REPT("0",2)&amp;"E+000"),
"0"&amp;REPT(".",(2-(1+INT(LOG10(ABS(
1*TEXT('Health Incidences RAW'!E19,"."&amp;REPT("0",2)&amp;"E+000")
)))))&gt;0)&amp; REPT("0",(2-(1+INT(LOG10(ABS(
1*TEXT('Health Incidences RAW'!E19,"."&amp;REPT("0",2)&amp;"E+000")
)))))*((2-(1+INT(LOG10(ABS('Health Incidences RAW'!E19)))))&gt;0)))&amp;"%"</f>
        <v>0.021%</v>
      </c>
      <c r="F19" s="73">
        <f>VLOOKUP($B$4&amp;$G19,'Linear Model 5AirDistricts'!$E$13:$AF$82,28,FALSE)</f>
        <v>307.68987145640898</v>
      </c>
      <c r="G19" s="16" t="s">
        <v>30</v>
      </c>
    </row>
    <row r="20" spans="1:7" ht="15.75" thickBot="1" x14ac:dyDescent="0.3">
      <c r="A20" s="59" t="s">
        <v>13</v>
      </c>
      <c r="B20" s="129" t="s">
        <v>16</v>
      </c>
      <c r="C20" s="122" t="str">
        <f>TEXT(TEXT('Health Incidences RAW'!C20,"."&amp;REPT("0",2)&amp;"E+000"),
"0"&amp;REPT(".",(2-(1+INT(LOG10(ABS(
1*TEXT('Health Incidences RAW'!C20,"."&amp;REPT("0",2)&amp;"E+000")
)))))&gt;0)&amp; REPT("0",(2-(1+INT(LOG10(ABS(
1*TEXT('Health Incidences RAW'!C20,"."&amp;REPT("0",2)&amp;"E+000")
)))))*((2-(1+INT(LOG10(ABS('Health Incidences RAW'!C20)))))&gt;0)))</f>
        <v>0.15</v>
      </c>
      <c r="D20" s="123" t="str">
        <f>TEXT(TEXT('Health Incidences RAW'!D20,"."&amp;REPT("0",2)&amp;"E+000"),
"0"&amp;REPT(".",(2-(1+INT(LOG10(ABS(
1*TEXT('Health Incidences RAW'!D20,"."&amp;REPT("0",2)&amp;"E+000")
)))))&gt;0)&amp; REPT("0",(2-(1+INT(LOG10(ABS(
1*TEXT('Health Incidences RAW'!D20,"."&amp;REPT("0",2)&amp;"E+000")
)))))*((2-(1+INT(LOG10(ABS('Health Incidences RAW'!D20)))))&gt;0)))</f>
        <v>0.14</v>
      </c>
      <c r="E20" s="97" t="str">
        <f>TEXT(TEXT('Health Incidences RAW'!E20,"."&amp;REPT("0",2)&amp;"E+000"),
"0"&amp;REPT(".",(2-(1+INT(LOG10(ABS(
1*TEXT('Health Incidences RAW'!E20,"."&amp;REPT("0",2)&amp;"E+000")
)))))&gt;0)&amp; REPT("0",(2-(1+INT(LOG10(ABS(
1*TEXT('Health Incidences RAW'!E20,"."&amp;REPT("0",2)&amp;"E+000")
)))))*((2-(1+INT(LOG10(ABS('Health Incidences RAW'!E20)))))&gt;0)))&amp;"%"</f>
        <v>0.019%</v>
      </c>
      <c r="F20" s="73">
        <f>VLOOKUP($B$4&amp;$G20,'Linear Model 5AirDistricts'!$E$13:$AF$82,28,FALSE)</f>
        <v>741.20718710884796</v>
      </c>
      <c r="G20" s="16" t="s">
        <v>31</v>
      </c>
    </row>
    <row r="21" spans="1:7" ht="15.75" thickBot="1" x14ac:dyDescent="0.3">
      <c r="A21" s="59" t="s">
        <v>13</v>
      </c>
      <c r="B21" s="129" t="s">
        <v>17</v>
      </c>
      <c r="C21" s="122" t="str">
        <f>TEXT(TEXT('Health Incidences RAW'!C21,"."&amp;REPT("0",2)&amp;"E+000"),
"0"&amp;REPT(".",(2-(1+INT(LOG10(ABS(
1*TEXT('Health Incidences RAW'!C21,"."&amp;REPT("0",2)&amp;"E+000")
)))))&gt;0)&amp; REPT("0",(2-(1+INT(LOG10(ABS(
1*TEXT('Health Incidences RAW'!C21,"."&amp;REPT("0",2)&amp;"E+000")
)))))*((2-(1+INT(LOG10(ABS('Health Incidences RAW'!C21)))))&gt;0)))</f>
        <v>0.26</v>
      </c>
      <c r="D21" s="123" t="str">
        <f>TEXT(TEXT('Health Incidences RAW'!D21,"."&amp;REPT("0",2)&amp;"E+000"),
"0"&amp;REPT(".",(2-(1+INT(LOG10(ABS(
1*TEXT('Health Incidences RAW'!D21,"."&amp;REPT("0",2)&amp;"E+000")
)))))&gt;0)&amp; REPT("0",(2-(1+INT(LOG10(ABS(
1*TEXT('Health Incidences RAW'!D21,"."&amp;REPT("0",2)&amp;"E+000")
)))))*((2-(1+INT(LOG10(ABS('Health Incidences RAW'!D21)))))&gt;0)))</f>
        <v>0.24</v>
      </c>
      <c r="E21" s="97" t="str">
        <f>TEXT(TEXT('Health Incidences RAW'!E21,"."&amp;REPT("0",2)&amp;"E+000"),
"0"&amp;REPT(".",(2-(1+INT(LOG10(ABS(
1*TEXT('Health Incidences RAW'!E21,"."&amp;REPT("0",2)&amp;"E+000")
)))))&gt;0)&amp; REPT("0",(2-(1+INT(LOG10(ABS(
1*TEXT('Health Incidences RAW'!E21,"."&amp;REPT("0",2)&amp;"E+000")
)))))*((2-(1+INT(LOG10(ABS('Health Incidences RAW'!E21)))))&gt;0)))&amp;"%"</f>
        <v>0.019%</v>
      </c>
      <c r="F21" s="73">
        <f>VLOOKUP($B$4&amp;$G21,'Linear Model 5AirDistricts'!$E$13:$AF$82,28,FALSE)</f>
        <v>1239.2283009248799</v>
      </c>
      <c r="G21" s="16" t="s">
        <v>32</v>
      </c>
    </row>
    <row r="22" spans="1:7" ht="15.75" thickBot="1" x14ac:dyDescent="0.3">
      <c r="A22" s="60" t="s">
        <v>13</v>
      </c>
      <c r="B22" s="130" t="s">
        <v>11</v>
      </c>
      <c r="C22" s="124" t="str">
        <f>TEXT(TEXT('Health Incidences RAW'!C22,"."&amp;REPT("0",2)&amp;"E+000"),
"0"&amp;REPT(".",(2-(1+INT(LOG10(ABS(
1*TEXT('Health Incidences RAW'!C22,"."&amp;REPT("0",2)&amp;"E+000")
)))))&gt;0)&amp; REPT("0",(2-(1+INT(LOG10(ABS(
1*TEXT('Health Incidences RAW'!C22,"."&amp;REPT("0",2)&amp;"E+000")
)))))*((2-(1+INT(LOG10(ABS('Health Incidences RAW'!C22)))))&gt;0)))</f>
        <v>1.0</v>
      </c>
      <c r="D22" s="125" t="str">
        <f>TEXT(TEXT('Health Incidences RAW'!D22,"."&amp;REPT("0",2)&amp;"E+000"),
"0"&amp;REPT(".",(2-(1+INT(LOG10(ABS(
1*TEXT('Health Incidences RAW'!D22,"."&amp;REPT("0",2)&amp;"E+000")
)))))&gt;0)&amp; REPT("0",(2-(1+INT(LOG10(ABS(
1*TEXT('Health Incidences RAW'!D22,"."&amp;REPT("0",2)&amp;"E+000")
)))))*((2-(1+INT(LOG10(ABS('Health Incidences RAW'!D22)))))&gt;0)))</f>
        <v>0.93</v>
      </c>
      <c r="E22" s="98" t="str">
        <f>TEXT(TEXT('Health Incidences RAW'!E22,"."&amp;REPT("0",2)&amp;"E+000"),
"0"&amp;REPT(".",(2-(1+INT(LOG10(ABS(
1*TEXT('Health Incidences RAW'!E22,"."&amp;REPT("0",2)&amp;"E+000")
)))))&gt;0)&amp; REPT("0",(2-(1+INT(LOG10(ABS(
1*TEXT('Health Incidences RAW'!E22,"."&amp;REPT("0",2)&amp;"E+000")
)))))*((2-(1+INT(LOG10(ABS('Health Incidences RAW'!E22)))))&gt;0)))&amp;"%"</f>
        <v>0.018%</v>
      </c>
      <c r="F22" s="74">
        <f>VLOOKUP($B$4&amp;$G22,'Linear Model 5AirDistricts'!$E$13:$AF$82,28,FALSE)</f>
        <v>5052.1748828940399</v>
      </c>
      <c r="G22" s="17" t="s">
        <v>33</v>
      </c>
    </row>
    <row r="23" spans="1:7" ht="15.75" thickBot="1" x14ac:dyDescent="0.3">
      <c r="A23" s="62" t="s">
        <v>228</v>
      </c>
      <c r="B23" s="131"/>
      <c r="C23" s="126"/>
      <c r="D23" s="127"/>
      <c r="E23" s="127"/>
      <c r="F23" s="85"/>
      <c r="G23" s="16"/>
    </row>
    <row r="24" spans="1:7" ht="15.75" thickBot="1" x14ac:dyDescent="0.3">
      <c r="A24" s="89" t="s">
        <v>6</v>
      </c>
      <c r="B24" s="132" t="s">
        <v>7</v>
      </c>
      <c r="C24" s="121" t="str">
        <f>TEXT(TEXT('Health Incidences RAW'!C24,"."&amp;REPT("0",2)&amp;"E+000"),
"0"&amp;REPT(".",(2-(1+INT(LOG10(ABS(
1*TEXT('Health Incidences RAW'!C24,"."&amp;REPT("0",2)&amp;"E+000")
)))))&gt;0)&amp; REPT("0",(2-(1+INT(LOG10(ABS(
1*TEXT('Health Incidences RAW'!C24,"."&amp;REPT("0",2)&amp;"E+000")
)))))*((2-(1+INT(LOG10(ABS('Health Incidences RAW'!C24)))))&gt;0)))</f>
        <v>22</v>
      </c>
      <c r="D24" s="96" t="str">
        <f>TEXT(TEXT('Health Incidences RAW'!D24,"."&amp;REPT("0",2)&amp;"E+000"),
"0"&amp;REPT(".",(2-(1+INT(LOG10(ABS(
1*TEXT('Health Incidences RAW'!D24,"."&amp;REPT("0",2)&amp;"E+000")
)))))&gt;0)&amp; REPT("0",(2-(1+INT(LOG10(ABS(
1*TEXT('Health Incidences RAW'!D24,"."&amp;REPT("0",2)&amp;"E+000")
)))))*((2-(1+INT(LOG10(ABS('Health Incidences RAW'!D24)))))&gt;0)))</f>
        <v>20</v>
      </c>
      <c r="E24" s="87" t="str">
        <f>TEXT(TEXT('Health Incidences RAW'!E24,"."&amp;REPT("0",2)&amp;"E+000"),
"0"&amp;REPT(".",(2-(1+INT(LOG10(ABS(
1*TEXT('Health Incidences RAW'!E24,"."&amp;REPT("0",2)&amp;"E+000")
)))))&gt;0)&amp; REPT("0",(2-(1+INT(LOG10(ABS(
1*TEXT('Health Incidences RAW'!E24,"."&amp;REPT("0",2)&amp;"E+000")
)))))*((2-(1+INT(LOG10(ABS('Health Incidences RAW'!E24)))))&gt;0)))&amp;"%"</f>
        <v>0.045%</v>
      </c>
      <c r="F24" s="87">
        <f>VLOOKUP($B$4&amp;$G24,'Linear Model 5AirDistricts'!$E$13:$AF$82,28,FALSE)</f>
        <v>44766.150258016802</v>
      </c>
      <c r="G24" s="17" t="s">
        <v>25</v>
      </c>
    </row>
    <row r="25" spans="1:7" x14ac:dyDescent="0.25">
      <c r="A25" s="64"/>
      <c r="B25" s="65"/>
      <c r="C25" s="66"/>
      <c r="D25" s="66"/>
      <c r="E25" s="67"/>
      <c r="F25" s="67"/>
      <c r="G25" s="5"/>
    </row>
    <row r="26" spans="1:7" ht="15.75" thickBot="1" x14ac:dyDescent="0.3">
      <c r="A26" s="64"/>
      <c r="B26" s="68"/>
      <c r="C26" s="68"/>
      <c r="D26" s="68"/>
      <c r="E26" s="69"/>
      <c r="F26" s="69"/>
      <c r="G26" s="5"/>
    </row>
    <row r="27" spans="1:7" ht="77.25" x14ac:dyDescent="0.25">
      <c r="A27" s="134" t="s">
        <v>18</v>
      </c>
      <c r="B27" s="136" t="s">
        <v>77</v>
      </c>
      <c r="C27" s="82" t="s">
        <v>235</v>
      </c>
      <c r="D27" s="75" t="s">
        <v>236</v>
      </c>
      <c r="E27" s="75" t="s">
        <v>237</v>
      </c>
      <c r="F27" s="75" t="s">
        <v>238</v>
      </c>
      <c r="G27" s="2" t="s">
        <v>23</v>
      </c>
    </row>
    <row r="28" spans="1:7" ht="15.75" thickBot="1" x14ac:dyDescent="0.3">
      <c r="A28" s="135"/>
      <c r="B28" s="137"/>
      <c r="C28" s="78" t="s">
        <v>3</v>
      </c>
      <c r="D28" s="3" t="s">
        <v>3</v>
      </c>
      <c r="E28" s="78"/>
      <c r="F28" s="78"/>
      <c r="G28" s="3"/>
    </row>
    <row r="29" spans="1:7" ht="15.75" thickBot="1" x14ac:dyDescent="0.3">
      <c r="A29" s="62" t="s">
        <v>226</v>
      </c>
      <c r="B29" s="61"/>
      <c r="C29" s="55"/>
      <c r="D29" s="79"/>
      <c r="E29" s="79"/>
      <c r="F29" s="2"/>
      <c r="G29" s="3"/>
    </row>
    <row r="30" spans="1:7" ht="15.75" thickBot="1" x14ac:dyDescent="0.3">
      <c r="A30" s="83" t="s">
        <v>12</v>
      </c>
      <c r="B30" s="128" t="s">
        <v>11</v>
      </c>
      <c r="C30" s="92" t="str">
        <f>TEXT(TEXT('Health Incidences RAW'!C30,"."&amp;REPT("0",2)&amp;"E+000"),
"0"&amp;REPT(".",(2-(1+INT(LOG10(ABS(
1*TEXT('Health Incidences RAW'!C30,"."&amp;REPT("0",2)&amp;"E+000")
)))))&gt;0)&amp; REPT("0",(2-(1+INT(LOG10(ABS(
1*TEXT('Health Incidences RAW'!C30,"."&amp;REPT("0",2)&amp;"E+000")
)))))*((2-(1+INT(LOG10(ABS('Health Incidences RAW'!C30)))))&gt;0)))</f>
        <v>0.56</v>
      </c>
      <c r="D30" s="92" t="str">
        <f>TEXT(TEXT('Health Incidences RAW'!D30,"."&amp;REPT("0",2)&amp;"E+000"),
"0"&amp;REPT(".",(2-(1+INT(LOG10(ABS(
1*TEXT('Health Incidences RAW'!D30,"."&amp;REPT("0",2)&amp;"E+000")
)))))&gt;0)&amp; REPT("0",(2-(1+INT(LOG10(ABS(
1*TEXT('Health Incidences RAW'!D30,"."&amp;REPT("0",2)&amp;"E+000")
)))))*((2-(1+INT(LOG10(ABS('Health Incidences RAW'!D30)))))&gt;0)))</f>
        <v>0.43</v>
      </c>
      <c r="E30" s="92" t="str">
        <f>TEXT(TEXT('Health Incidences RAW'!E30,"."&amp;REPT("0",2)&amp;"E+000"),
"0"&amp;REPT(".",(2-(1+INT(LOG10(ABS(
1*TEXT('Health Incidences RAW'!E30,"."&amp;REPT("0",2)&amp;"E+000")
)))))&gt;0)&amp; REPT("0",(2-(1+INT(LOG10(ABS(
1*TEXT('Health Incidences RAW'!E30,"."&amp;REPT("0",2)&amp;"E+000")
)))))*((2-(1+INT(LOG10(ABS('Health Incidences RAW'!E30)))))&gt;0)))&amp;"%"</f>
        <v>0.0022%</v>
      </c>
      <c r="F30" s="84">
        <f>VLOOKUP($B$4&amp;$G30,'Linear Model 5AirDistricts'!$E$13:$AF$82,28,FALSE)</f>
        <v>19644.393798471599</v>
      </c>
      <c r="G30" s="6" t="s">
        <v>34</v>
      </c>
    </row>
    <row r="31" spans="1:7" ht="15.75" thickBot="1" x14ac:dyDescent="0.3">
      <c r="A31" s="59" t="s">
        <v>4</v>
      </c>
      <c r="B31" s="129" t="s">
        <v>20</v>
      </c>
      <c r="C31" s="93" t="str">
        <f>TEXT(TEXT('Health Incidences RAW'!C31,"."&amp;REPT("0",2)&amp;"E+000"),
"0"&amp;REPT(".",(2-(1+INT(LOG10(ABS(
1*TEXT('Health Incidences RAW'!C31,"."&amp;REPT("0",2)&amp;"E+000")
)))))&gt;0)&amp; REPT("0",(2-(1+INT(LOG10(ABS(
1*TEXT('Health Incidences RAW'!C31,"."&amp;REPT("0",2)&amp;"E+000")
)))))*((2-(1+INT(LOG10(ABS('Health Incidences RAW'!C31)))))&gt;0)))</f>
        <v>2.8</v>
      </c>
      <c r="D31" s="93" t="str">
        <f>TEXT(TEXT('Health Incidences RAW'!D31,"."&amp;REPT("0",2)&amp;"E+000"),
"0"&amp;REPT(".",(2-(1+INT(LOG10(ABS(
1*TEXT('Health Incidences RAW'!D31,"."&amp;REPT("0",2)&amp;"E+000")
)))))&gt;0)&amp; REPT("0",(2-(1+INT(LOG10(ABS(
1*TEXT('Health Incidences RAW'!D31,"."&amp;REPT("0",2)&amp;"E+000")
)))))*((2-(1+INT(LOG10(ABS('Health Incidences RAW'!D31)))))&gt;0)))</f>
        <v>2.3</v>
      </c>
      <c r="E31" s="93" t="str">
        <f>TEXT(TEXT('Health Incidences RAW'!E31,"."&amp;REPT("0",2)&amp;"E+000"),
"0"&amp;REPT(".",(2-(1+INT(LOG10(ABS(
1*TEXT('Health Incidences RAW'!E31,"."&amp;REPT("0",2)&amp;"E+000")
)))))&gt;0)&amp; REPT("0",(2-(1+INT(LOG10(ABS(
1*TEXT('Health Incidences RAW'!E31,"."&amp;REPT("0",2)&amp;"E+000")
)))))*((2-(1+INT(LOG10(ABS('Health Incidences RAW'!E31)))))&gt;0)))&amp;"%"</f>
        <v>0.040%</v>
      </c>
      <c r="F31" s="73">
        <f>VLOOKUP($B$4&amp;$G31,'Linear Model 5AirDistricts'!$E$13:$AF$82,28,FALSE)</f>
        <v>5859.0171354842896</v>
      </c>
      <c r="G31" s="6" t="s">
        <v>36</v>
      </c>
    </row>
    <row r="32" spans="1:7" ht="15.75" thickBot="1" x14ac:dyDescent="0.3">
      <c r="A32" s="60" t="s">
        <v>4</v>
      </c>
      <c r="B32" s="130" t="s">
        <v>21</v>
      </c>
      <c r="C32" s="99" t="str">
        <f>TEXT(TEXT('Health Incidences RAW'!C32,"."&amp;REPT("0",2)&amp;"E+000"),
"0"&amp;REPT(".",(2-(1+INT(LOG10(ABS(
1*TEXT('Health Incidences RAW'!C32,"."&amp;REPT("0",2)&amp;"E+000")
)))))&gt;0)&amp; REPT("0",(2-(1+INT(LOG10(ABS(
1*TEXT('Health Incidences RAW'!C32,"."&amp;REPT("0",2)&amp;"E+000")
)))))*((2-(1+INT(LOG10(ABS('Health Incidences RAW'!C32)))))&gt;0)))</f>
        <v>4.6</v>
      </c>
      <c r="D32" s="99" t="str">
        <f>TEXT(TEXT('Health Incidences RAW'!D32,"."&amp;REPT("0",2)&amp;"E+000"),
"0"&amp;REPT(".",(2-(1+INT(LOG10(ABS(
1*TEXT('Health Incidences RAW'!D32,"."&amp;REPT("0",2)&amp;"E+000")
)))))&gt;0)&amp; REPT("0",(2-(1+INT(LOG10(ABS(
1*TEXT('Health Incidences RAW'!D32,"."&amp;REPT("0",2)&amp;"E+000")
)))))*((2-(1+INT(LOG10(ABS('Health Incidences RAW'!D32)))))&gt;0)))</f>
        <v>3.8</v>
      </c>
      <c r="E32" s="99" t="str">
        <f>TEXT(TEXT('Health Incidences RAW'!E32,"."&amp;REPT("0",2)&amp;"E+000"),
"0"&amp;REPT(".",(2-(1+INT(LOG10(ABS(
1*TEXT('Health Incidences RAW'!E32,"."&amp;REPT("0",2)&amp;"E+000")
)))))&gt;0)&amp; REPT("0",(2-(1+INT(LOG10(ABS(
1*TEXT('Health Incidences RAW'!E32,"."&amp;REPT("0",2)&amp;"E+000")
)))))*((2-(1+INT(LOG10(ABS('Health Incidences RAW'!E32)))))&gt;0)))&amp;"%"</f>
        <v>0.030%</v>
      </c>
      <c r="F32" s="74">
        <f>VLOOKUP($B$4&amp;$G32,'Linear Model 5AirDistricts'!$E$13:$AF$82,28,FALSE)</f>
        <v>12559.5241763002</v>
      </c>
      <c r="G32" s="6" t="s">
        <v>37</v>
      </c>
    </row>
    <row r="33" spans="1:8" ht="15.75" thickBot="1" x14ac:dyDescent="0.3">
      <c r="A33" s="62" t="s">
        <v>228</v>
      </c>
      <c r="B33" s="131"/>
      <c r="C33" s="118"/>
      <c r="D33" s="119"/>
      <c r="E33" s="119"/>
      <c r="F33" s="120"/>
      <c r="G33" s="72"/>
    </row>
    <row r="34" spans="1:8" ht="15.75" thickBot="1" x14ac:dyDescent="0.3">
      <c r="A34" s="86" t="s">
        <v>19</v>
      </c>
      <c r="B34" s="132" t="s">
        <v>5</v>
      </c>
      <c r="C34" s="121" t="str">
        <f>TEXT(TEXT('Health Incidences RAW'!C34,"."&amp;REPT("0",2)&amp;"E+000"),
"0"&amp;REPT(".",(2-(1+INT(LOG10(ABS(
1*TEXT('Health Incidences RAW'!C34,"."&amp;REPT("0",2)&amp;"E+000")
)))))&gt;0)&amp; REPT("0",(2-(1+INT(LOG10(ABS(
1*TEXT('Health Incidences RAW'!C34,"."&amp;REPT("0",2)&amp;"E+000")
)))))*((2-(1+INT(LOG10(ABS('Health Incidences RAW'!C34)))))&gt;0)))</f>
        <v>0.35</v>
      </c>
      <c r="D34" s="121" t="str">
        <f>TEXT(TEXT('Health Incidences RAW'!D34,"."&amp;REPT("0",2)&amp;"E+000"),
"0"&amp;REPT(".",(2-(1+INT(LOG10(ABS(
1*TEXT('Health Incidences RAW'!D34,"."&amp;REPT("0",2)&amp;"E+000")
)))))&gt;0)&amp; REPT("0",(2-(1+INT(LOG10(ABS(
1*TEXT('Health Incidences RAW'!D34,"."&amp;REPT("0",2)&amp;"E+000")
)))))*((2-(1+INT(LOG10(ABS('Health Incidences RAW'!D34)))))&gt;0)))</f>
        <v>0.28</v>
      </c>
      <c r="E34" s="96" t="str">
        <f>TEXT(TEXT('Health Incidences RAW'!E34,"."&amp;REPT("0",2)&amp;"E+000"),
"0"&amp;REPT(".",(2-(1+INT(LOG10(ABS(
1*TEXT('Health Incidences RAW'!E34,"."&amp;REPT("0",2)&amp;"E+000")
)))))&gt;0)&amp; REPT("0",(2-(1+INT(LOG10(ABS(
1*TEXT('Health Incidences RAW'!E34,"."&amp;REPT("0",2)&amp;"E+000")
)))))*((2-(1+INT(LOG10(ABS('Health Incidences RAW'!E34)))))&gt;0)))&amp;"%"</f>
        <v>0.00093%</v>
      </c>
      <c r="F34" s="87">
        <f>VLOOKUP($B$4&amp;$G34,'Linear Model 5AirDistricts'!$E$13:$AF$82,28,FALSE)</f>
        <v>30386.400926615901</v>
      </c>
      <c r="G34" s="6" t="s">
        <v>35</v>
      </c>
    </row>
    <row r="35" spans="1:8" x14ac:dyDescent="0.25">
      <c r="B35" s="4"/>
      <c r="C35" s="7"/>
      <c r="D35" s="7"/>
      <c r="E35" s="8"/>
      <c r="F35" s="8"/>
      <c r="G35" s="9"/>
      <c r="H35" s="9"/>
    </row>
    <row r="36" spans="1:8" ht="39.75" customHeight="1" x14ac:dyDescent="0.25">
      <c r="A36" s="133" t="s">
        <v>85</v>
      </c>
      <c r="B36" s="133"/>
      <c r="C36" s="133"/>
      <c r="D36" s="133"/>
      <c r="E36" s="133"/>
      <c r="F36" s="133"/>
    </row>
    <row r="37" spans="1:8" ht="44.45" customHeight="1" x14ac:dyDescent="0.25">
      <c r="A37" s="133" t="s">
        <v>239</v>
      </c>
      <c r="B37" s="133"/>
      <c r="C37" s="133"/>
      <c r="D37" s="133"/>
      <c r="E37" s="133"/>
      <c r="F37" s="133"/>
    </row>
    <row r="38" spans="1:8" ht="61.15" customHeight="1" x14ac:dyDescent="0.25">
      <c r="A38" s="133" t="s">
        <v>240</v>
      </c>
      <c r="B38" s="133"/>
      <c r="C38" s="133"/>
      <c r="D38" s="133"/>
      <c r="E38" s="133"/>
      <c r="F38" s="133"/>
    </row>
    <row r="39" spans="1:8" ht="37.5" customHeight="1" x14ac:dyDescent="0.25">
      <c r="A39" s="133" t="s">
        <v>241</v>
      </c>
      <c r="B39" s="133"/>
      <c r="C39" s="133"/>
      <c r="D39" s="133"/>
      <c r="E39" s="133"/>
      <c r="F39" s="133"/>
    </row>
    <row r="40" spans="1:8" ht="35.25" customHeight="1" x14ac:dyDescent="0.25">
      <c r="A40" s="133" t="s">
        <v>242</v>
      </c>
      <c r="B40" s="133"/>
      <c r="C40" s="133"/>
      <c r="D40" s="133"/>
      <c r="E40" s="133"/>
      <c r="F40" s="133"/>
    </row>
    <row r="41" spans="1:8" ht="24" customHeight="1" x14ac:dyDescent="0.25">
      <c r="A41" s="37" t="s">
        <v>243</v>
      </c>
    </row>
  </sheetData>
  <sheetProtection algorithmName="SHA-512" hashValue="ML5nH/9bfSLnA4zy/7Xp4xaVxMd2e4PyOJ6+ILhNNXtd6LNZd6ZllTKP3/lSxGwr4X+YlFcQl7s1YuA0LpT3uQ==" saltValue="s3YPdncKeQ1DCNA12gz9KQ==" spinCount="100000" sheet="1" objects="1" scenarios="1"/>
  <mergeCells count="14">
    <mergeCell ref="A10:A11"/>
    <mergeCell ref="B10:B11"/>
    <mergeCell ref="A1:F3"/>
    <mergeCell ref="C4:F4"/>
    <mergeCell ref="C5:F5"/>
    <mergeCell ref="C6:F6"/>
    <mergeCell ref="C7:F7"/>
    <mergeCell ref="A39:F39"/>
    <mergeCell ref="A40:F40"/>
    <mergeCell ref="A27:A28"/>
    <mergeCell ref="B27:B28"/>
    <mergeCell ref="A36:F36"/>
    <mergeCell ref="A37:F37"/>
    <mergeCell ref="A38:F38"/>
  </mergeCells>
  <dataValidations count="3">
    <dataValidation type="decimal" allowBlank="1" showInputMessage="1" showErrorMessage="1" errorTitle="Input out of bounds" error="Please chose a value between 0 and 656 lbs/day" promptTitle="Input NOx Emissions" prompt="Please chose a value between 0 and 656 lbs/day" sqref="B5">
      <formula1>0</formula1>
      <formula2>656</formula2>
    </dataValidation>
    <dataValidation type="decimal" allowBlank="1" showInputMessage="1" showErrorMessage="1" errorTitle="Input out of bounds" error="Please chose a value between 0 and 656 lbs/day" promptTitle="Input ROG Emissions" prompt="Please chose a value between 0 and 656 lbs/day" sqref="B6">
      <formula1>0</formula1>
      <formula2>656</formula2>
    </dataValidation>
    <dataValidation type="decimal" allowBlank="1" showInputMessage="1" showErrorMessage="1" errorTitle="Input value out of bounds" error="Please chose a value between 0 and 656 lbs/day" promptTitle="Input PM2.5 Emissions" prompt="Please chose a value between 0 and 656 lbs/day" sqref="B7">
      <formula1>0</formula1>
      <formula2>656</formula2>
    </dataValidation>
  </dataValidations>
  <printOptions horizontalCentered="1"/>
  <pageMargins left="0.7" right="0.7" top="0.75" bottom="0.75" header="0.3" footer="0.3"/>
  <pageSetup scale="83"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errorTitle="Input out of bounds" error="Please chose any of the 5 sources:_x000a_source A, B ,C , D or E" promptTitle="Input latitude" prompt="Please chose a value between 38.0 and 39.7">
          <x14:formula1>
            <xm:f>Crossref!$A$17:$A$21</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H41"/>
  <sheetViews>
    <sheetView workbookViewId="0">
      <selection activeCell="G1" sqref="G1:G1048576"/>
    </sheetView>
  </sheetViews>
  <sheetFormatPr defaultRowHeight="15" x14ac:dyDescent="0.25"/>
  <cols>
    <col min="1" max="1" width="37.7109375" customWidth="1"/>
    <col min="2" max="2" width="18.7109375" customWidth="1"/>
    <col min="3" max="3" width="28.42578125" customWidth="1"/>
    <col min="4" max="4" width="22.7109375" customWidth="1"/>
    <col min="5" max="5" width="21" customWidth="1"/>
    <col min="6" max="6" width="20.7109375" customWidth="1"/>
    <col min="7" max="7" width="22.42578125" hidden="1" customWidth="1"/>
    <col min="8" max="8" width="18.28515625" customWidth="1"/>
    <col min="9" max="9" width="64.28515625" bestFit="1" customWidth="1"/>
    <col min="12" max="12" width="32.28515625" bestFit="1" customWidth="1"/>
    <col min="13" max="13" width="9.85546875" bestFit="1" customWidth="1"/>
    <col min="14" max="14" width="12.7109375" customWidth="1"/>
    <col min="15" max="15" width="22.7109375" customWidth="1"/>
  </cols>
  <sheetData>
    <row r="1" spans="1:7" ht="14.45" customHeight="1" x14ac:dyDescent="0.25">
      <c r="A1" s="138" t="s">
        <v>84</v>
      </c>
      <c r="B1" s="139"/>
      <c r="C1" s="139"/>
      <c r="D1" s="140"/>
      <c r="E1" s="140"/>
      <c r="F1" s="141"/>
    </row>
    <row r="2" spans="1:7" ht="14.45" customHeight="1" x14ac:dyDescent="0.25">
      <c r="A2" s="142"/>
      <c r="B2" s="143"/>
      <c r="C2" s="143"/>
      <c r="D2" s="144"/>
      <c r="E2" s="144"/>
      <c r="F2" s="145"/>
    </row>
    <row r="3" spans="1:7" ht="55.5" customHeight="1" x14ac:dyDescent="0.25">
      <c r="A3" s="142"/>
      <c r="B3" s="143"/>
      <c r="C3" s="143"/>
      <c r="D3" s="144"/>
      <c r="E3" s="144"/>
      <c r="F3" s="145"/>
    </row>
    <row r="4" spans="1:7" ht="15" customHeight="1" x14ac:dyDescent="0.25">
      <c r="A4" s="38" t="s">
        <v>83</v>
      </c>
      <c r="B4" s="114" t="s">
        <v>54</v>
      </c>
      <c r="C4" s="146" t="s">
        <v>79</v>
      </c>
      <c r="D4" s="147"/>
      <c r="E4" s="147"/>
      <c r="F4" s="148"/>
    </row>
    <row r="5" spans="1:7" ht="15" customHeight="1" x14ac:dyDescent="0.25">
      <c r="A5" s="38" t="s">
        <v>39</v>
      </c>
      <c r="B5" s="114">
        <v>164</v>
      </c>
      <c r="C5" s="146" t="s">
        <v>80</v>
      </c>
      <c r="D5" s="147"/>
      <c r="E5" s="147"/>
      <c r="F5" s="148"/>
    </row>
    <row r="6" spans="1:7" ht="15" customHeight="1" x14ac:dyDescent="0.25">
      <c r="A6" s="38" t="s">
        <v>40</v>
      </c>
      <c r="B6" s="114">
        <v>164</v>
      </c>
      <c r="C6" s="146" t="s">
        <v>81</v>
      </c>
      <c r="D6" s="147"/>
      <c r="E6" s="147"/>
      <c r="F6" s="148"/>
    </row>
    <row r="7" spans="1:7" ht="15" customHeight="1" thickBot="1" x14ac:dyDescent="0.3">
      <c r="A7" s="39" t="s">
        <v>41</v>
      </c>
      <c r="B7" s="115">
        <v>164</v>
      </c>
      <c r="C7" s="149" t="s">
        <v>82</v>
      </c>
      <c r="D7" s="150"/>
      <c r="E7" s="150"/>
      <c r="F7" s="151"/>
    </row>
    <row r="8" spans="1:7" ht="15.75" hidden="1" thickBot="1" x14ac:dyDescent="0.3">
      <c r="A8" s="10" t="s">
        <v>0</v>
      </c>
      <c r="B8" s="11">
        <v>12017</v>
      </c>
      <c r="C8" s="1" t="s">
        <v>1</v>
      </c>
      <c r="D8" s="1"/>
    </row>
    <row r="9" spans="1:7" ht="15.75" thickBot="1" x14ac:dyDescent="0.3">
      <c r="G9" s="1"/>
    </row>
    <row r="10" spans="1:7" ht="77.25" x14ac:dyDescent="0.25">
      <c r="A10" s="134" t="s">
        <v>2</v>
      </c>
      <c r="B10" s="136" t="s">
        <v>77</v>
      </c>
      <c r="C10" s="82" t="s">
        <v>235</v>
      </c>
      <c r="D10" s="75" t="s">
        <v>236</v>
      </c>
      <c r="E10" s="75" t="s">
        <v>237</v>
      </c>
      <c r="F10" s="75" t="s">
        <v>238</v>
      </c>
      <c r="G10" s="2" t="s">
        <v>23</v>
      </c>
    </row>
    <row r="11" spans="1:7" ht="15.75" thickBot="1" x14ac:dyDescent="0.3">
      <c r="A11" s="156"/>
      <c r="B11" s="157"/>
      <c r="C11" s="78" t="s">
        <v>3</v>
      </c>
      <c r="D11" s="54" t="s">
        <v>3</v>
      </c>
      <c r="E11" s="101"/>
      <c r="F11" s="101"/>
      <c r="G11" s="3"/>
    </row>
    <row r="12" spans="1:7" ht="15.75" thickBot="1" x14ac:dyDescent="0.3">
      <c r="A12" s="152" t="s">
        <v>226</v>
      </c>
      <c r="B12" s="153"/>
      <c r="C12" s="153"/>
      <c r="D12" s="153"/>
      <c r="E12" s="153"/>
      <c r="F12" s="154"/>
      <c r="G12" s="54"/>
    </row>
    <row r="13" spans="1:7" ht="15.75" thickBot="1" x14ac:dyDescent="0.3">
      <c r="A13" s="102" t="s">
        <v>4</v>
      </c>
      <c r="B13" s="103" t="s">
        <v>5</v>
      </c>
      <c r="C13" s="92">
        <f>VLOOKUP('Health Incidences'!$B$4&amp;$G13,'Linear Model NCA'!$E$13:$AF$82,27,FALSE)</f>
        <v>8.7774528815398032</v>
      </c>
      <c r="D13" s="93">
        <f>VLOOKUP('Health Incidences'!$B$4&amp;$G13,'Linear Model 5AirDistricts'!$E$13:$AF$82,27,FALSE)</f>
        <v>8.0363009878787501</v>
      </c>
      <c r="E13" s="93">
        <f>VLOOKUP('Health Incidences'!$B$4&amp;$G13,'Linear Model 5AirDistricts'!$E$13:$AF$82,27,FALSE)/$F13*100</f>
        <v>4.3631575371917461E-2</v>
      </c>
      <c r="F13" s="104">
        <f>VLOOKUP('Health Incidences'!$B$4&amp;$G13,'Linear Model 5AirDistricts'!$E$13:$AF$82,28,FALSE)</f>
        <v>18418.544183603201</v>
      </c>
      <c r="G13" s="16" t="s">
        <v>24</v>
      </c>
    </row>
    <row r="14" spans="1:7" ht="15.75" thickBot="1" x14ac:dyDescent="0.3">
      <c r="A14" s="59" t="s">
        <v>8</v>
      </c>
      <c r="B14" s="105" t="s">
        <v>9</v>
      </c>
      <c r="C14" s="94">
        <f>VLOOKUP('Health Incidences'!$B$4&amp;$G14,'Linear Model NCA'!$E$13:$AF$82,27,FALSE)</f>
        <v>0.5623883167901883</v>
      </c>
      <c r="D14" s="94">
        <f>VLOOKUP('Health Incidences'!$B$4&amp;$G14,'Linear Model 5AirDistricts'!$E$13:$AF$82,27,FALSE)</f>
        <v>0.5176789073398923</v>
      </c>
      <c r="E14" s="94">
        <f>VLOOKUP('Health Incidences'!$B$4&amp;$G14,'Linear Model 5AirDistricts'!$E$13:$AF$82,27,FALSE)/$F14*100</f>
        <v>2.8039434144843643E-2</v>
      </c>
      <c r="F14" s="73">
        <f>VLOOKUP('Health Incidences'!$B$4&amp;$G14,'Linear Model 5AirDistricts'!$E$13:$AF$82,28,FALSE)</f>
        <v>1846.25304728231</v>
      </c>
      <c r="G14" s="16" t="s">
        <v>26</v>
      </c>
    </row>
    <row r="15" spans="1:7" ht="15.75" thickBot="1" x14ac:dyDescent="0.3">
      <c r="A15" s="106" t="s">
        <v>12</v>
      </c>
      <c r="B15" s="107" t="s">
        <v>11</v>
      </c>
      <c r="C15" s="95">
        <f>VLOOKUP('Health Incidences'!$B$4&amp;$G15,'Linear Model NCA'!$E$13:$AF$82,27,FALSE)</f>
        <v>3.085550482657339</v>
      </c>
      <c r="D15" s="108">
        <f>VLOOKUP('Health Incidences'!$B$4&amp;$G15,'Linear Model 5AirDistricts'!$E$13:$AF$82,27,FALSE)</f>
        <v>2.7576858667971353</v>
      </c>
      <c r="E15" s="108">
        <f>VLOOKUP('Health Incidences'!$B$4&amp;$G15,'Linear Model 5AirDistricts'!$E$13:$AF$82,27,FALSE)/$F15*100</f>
        <v>1.4038029857717946E-2</v>
      </c>
      <c r="F15" s="73">
        <f>VLOOKUP('Health Incidences'!$B$4&amp;$G15,'Linear Model 5AirDistricts'!$E$13:$AF$82,28,FALSE)</f>
        <v>19644.393798471599</v>
      </c>
      <c r="G15" s="16" t="s">
        <v>28</v>
      </c>
    </row>
    <row r="16" spans="1:7" ht="15.75" thickBot="1" x14ac:dyDescent="0.3">
      <c r="A16" s="152" t="s">
        <v>227</v>
      </c>
      <c r="B16" s="153"/>
      <c r="C16" s="153"/>
      <c r="D16" s="153"/>
      <c r="E16" s="153"/>
      <c r="F16" s="154"/>
      <c r="G16" s="16"/>
    </row>
    <row r="17" spans="1:7" ht="34.5" customHeight="1" thickBot="1" x14ac:dyDescent="0.3">
      <c r="A17" s="109" t="s">
        <v>10</v>
      </c>
      <c r="B17" s="103" t="s">
        <v>11</v>
      </c>
      <c r="C17" s="92">
        <f>VLOOKUP('Health Incidences'!$B$4&amp;$G17,'Linear Model NCA'!$E$13:$AF$82,27,FALSE)</f>
        <v>1.5624729290004287</v>
      </c>
      <c r="D17" s="94">
        <f>VLOOKUP('Health Incidences'!$B$4&amp;$G17,'Linear Model 5AirDistricts'!$E$13:$AF$82,27,FALSE)</f>
        <v>1.4337102533965458</v>
      </c>
      <c r="E17" s="94">
        <f>VLOOKUP('Health Incidences'!$B$4&amp;$G17,'Linear Model 5AirDistricts'!$E$13:$AF$82,27,FALSE)/$F17*100</f>
        <v>5.9646765307881811E-3</v>
      </c>
      <c r="F17" s="73">
        <f>VLOOKUP('Health Incidences'!$B$4&amp;$G17,'Linear Model 5AirDistricts'!$E$13:$AF$82,28,FALSE)</f>
        <v>24036.680715141702</v>
      </c>
      <c r="G17" s="16" t="s">
        <v>27</v>
      </c>
    </row>
    <row r="18" spans="1:7" ht="15.75" thickBot="1" x14ac:dyDescent="0.3">
      <c r="A18" s="59" t="s">
        <v>13</v>
      </c>
      <c r="B18" s="105" t="s">
        <v>14</v>
      </c>
      <c r="C18" s="94">
        <f>VLOOKUP('Health Incidences'!$B$4&amp;$G18,'Linear Model NCA'!$E$13:$AF$82,27,FALSE)</f>
        <v>8.0044345870280238E-4</v>
      </c>
      <c r="D18" s="94">
        <f>VLOOKUP('Health Incidences'!$B$4&amp;$G18,'Linear Model 5AirDistricts'!$E$13:$AF$82,27,FALSE)</f>
        <v>7.2400184025478822E-4</v>
      </c>
      <c r="E18" s="94">
        <f>VLOOKUP('Health Incidences'!$B$4&amp;$G18,'Linear Model 5AirDistricts'!$E$13:$AF$82,27,FALSE)/$F18*100</f>
        <v>1.9140962362605363E-2</v>
      </c>
      <c r="F18" s="73">
        <f>VLOOKUP('Health Incidences'!$B$4&amp;$G18,'Linear Model 5AirDistricts'!$E$13:$AF$82,28,FALSE)</f>
        <v>3.78247355874452</v>
      </c>
      <c r="G18" s="16" t="s">
        <v>29</v>
      </c>
    </row>
    <row r="19" spans="1:7" ht="15.75" thickBot="1" x14ac:dyDescent="0.3">
      <c r="A19" s="59" t="s">
        <v>13</v>
      </c>
      <c r="B19" s="105" t="s">
        <v>15</v>
      </c>
      <c r="C19" s="94">
        <f>VLOOKUP('Health Incidences'!$B$4&amp;$G19,'Linear Model NCA'!$E$13:$AF$82,27,FALSE)</f>
        <v>6.7368042124164959E-2</v>
      </c>
      <c r="D19" s="94">
        <f>VLOOKUP('Health Incidences'!$B$4&amp;$G19,'Linear Model 5AirDistricts'!$E$13:$AF$82,27,FALSE)</f>
        <v>6.3166418942389613E-2</v>
      </c>
      <c r="E19" s="94">
        <f>VLOOKUP('Health Incidences'!$B$4&amp;$G19,'Linear Model 5AirDistricts'!$E$13:$AF$82,27,FALSE)/$F19*100</f>
        <v>2.0529248702077774E-2</v>
      </c>
      <c r="F19" s="73">
        <f>VLOOKUP('Health Incidences'!$B$4&amp;$G19,'Linear Model 5AirDistricts'!$E$13:$AF$82,28,FALSE)</f>
        <v>307.68987145640898</v>
      </c>
      <c r="G19" s="16" t="s">
        <v>30</v>
      </c>
    </row>
    <row r="20" spans="1:7" ht="15.75" thickBot="1" x14ac:dyDescent="0.3">
      <c r="A20" s="59" t="s">
        <v>13</v>
      </c>
      <c r="B20" s="105" t="s">
        <v>16</v>
      </c>
      <c r="C20" s="94">
        <f>VLOOKUP('Health Incidences'!$B$4&amp;$G20,'Linear Model NCA'!$E$13:$AF$82,27,FALSE)</f>
        <v>0.15130302822778824</v>
      </c>
      <c r="D20" s="94">
        <f>VLOOKUP('Health Incidences'!$B$4&amp;$G20,'Linear Model 5AirDistricts'!$E$13:$AF$82,27,FALSE)</f>
        <v>0.14137526394332608</v>
      </c>
      <c r="E20" s="94">
        <f>VLOOKUP('Health Incidences'!$B$4&amp;$G20,'Linear Model 5AirDistricts'!$E$13:$AF$82,27,FALSE)/$F20*100</f>
        <v>1.9073649905470332E-2</v>
      </c>
      <c r="F20" s="73">
        <f>VLOOKUP('Health Incidences'!$B$4&amp;$G20,'Linear Model 5AirDistricts'!$E$13:$AF$82,28,FALSE)</f>
        <v>741.20718710884796</v>
      </c>
      <c r="G20" s="16" t="s">
        <v>31</v>
      </c>
    </row>
    <row r="21" spans="1:7" ht="15.75" thickBot="1" x14ac:dyDescent="0.3">
      <c r="A21" s="59" t="s">
        <v>13</v>
      </c>
      <c r="B21" s="105" t="s">
        <v>17</v>
      </c>
      <c r="C21" s="94">
        <f>VLOOKUP('Health Incidences'!$B$4&amp;$G21,'Linear Model NCA'!$E$13:$AF$82,27,FALSE)</f>
        <v>0.25698312393528328</v>
      </c>
      <c r="D21" s="94">
        <f>VLOOKUP('Health Incidences'!$B$4&amp;$G21,'Linear Model 5AirDistricts'!$E$13:$AF$82,27,FALSE)</f>
        <v>0.24127212099282619</v>
      </c>
      <c r="E21" s="94">
        <f>VLOOKUP('Health Incidences'!$B$4&amp;$G21,'Linear Model 5AirDistricts'!$E$13:$AF$82,27,FALSE)/$F21*100</f>
        <v>1.9469545749782852E-2</v>
      </c>
      <c r="F21" s="73">
        <f>VLOOKUP('Health Incidences'!$B$4&amp;$G21,'Linear Model 5AirDistricts'!$E$13:$AF$82,28,FALSE)</f>
        <v>1239.2283009248799</v>
      </c>
      <c r="G21" s="16" t="s">
        <v>32</v>
      </c>
    </row>
    <row r="22" spans="1:7" ht="15.75" thickBot="1" x14ac:dyDescent="0.3">
      <c r="A22" s="60" t="s">
        <v>13</v>
      </c>
      <c r="B22" s="110" t="s">
        <v>11</v>
      </c>
      <c r="C22" s="95">
        <f>VLOOKUP('Health Incidences'!$B$4&amp;$G22,'Linear Model NCA'!$E$13:$AF$82,27,FALSE)</f>
        <v>1.0019309228803708</v>
      </c>
      <c r="D22" s="95">
        <f>VLOOKUP('Health Incidences'!$B$4&amp;$G22,'Linear Model 5AirDistricts'!$E$13:$AF$82,27,FALSE)</f>
        <v>0.92963480796727038</v>
      </c>
      <c r="E22" s="95">
        <f>VLOOKUP('Health Incidences'!$B$4&amp;$G22,'Linear Model 5AirDistricts'!$E$13:$AF$82,27,FALSE)/$F22*100</f>
        <v>1.8400685437768283E-2</v>
      </c>
      <c r="F22" s="73">
        <f>VLOOKUP('Health Incidences'!$B$4&amp;$G22,'Linear Model 5AirDistricts'!$E$13:$AF$82,28,FALSE)</f>
        <v>5052.1748828940399</v>
      </c>
      <c r="G22" s="17" t="s">
        <v>33</v>
      </c>
    </row>
    <row r="23" spans="1:7" ht="15.75" thickBot="1" x14ac:dyDescent="0.3">
      <c r="A23" s="152" t="s">
        <v>228</v>
      </c>
      <c r="B23" s="153"/>
      <c r="C23" s="153"/>
      <c r="D23" s="153"/>
      <c r="E23" s="153"/>
      <c r="F23" s="154"/>
      <c r="G23" s="16"/>
    </row>
    <row r="24" spans="1:7" ht="15.75" thickBot="1" x14ac:dyDescent="0.3">
      <c r="A24" s="60" t="s">
        <v>6</v>
      </c>
      <c r="B24" s="110" t="s">
        <v>7</v>
      </c>
      <c r="C24" s="96">
        <f>VLOOKUP('Health Incidences'!$B$4&amp;$G24,'Linear Model NCA'!$E$13:$AF$82,27,FALSE)</f>
        <v>22.000154152252016</v>
      </c>
      <c r="D24" s="95">
        <f>VLOOKUP('Health Incidences'!$B$4&amp;$G24,'Linear Model 5AirDistricts'!$E$13:$AF$82,27,FALSE)</f>
        <v>20.221533819939651</v>
      </c>
      <c r="E24" s="95">
        <f>VLOOKUP('Health Incidences'!$B$4&amp;$G24,'Linear Model 5AirDistricts'!$E$13:$AF$82,27,FALSE)/$F24*100</f>
        <v>4.5171482701527016E-2</v>
      </c>
      <c r="F24" s="74">
        <f>VLOOKUP('Health Incidences'!$B$4&amp;$G24,'Linear Model 5AirDistricts'!$E$13:$AF$82,28,FALSE)</f>
        <v>44766.150258016802</v>
      </c>
      <c r="G24" s="17" t="s">
        <v>25</v>
      </c>
    </row>
    <row r="25" spans="1:7" x14ac:dyDescent="0.25">
      <c r="A25" s="64"/>
      <c r="B25" s="4"/>
      <c r="C25" s="111"/>
      <c r="D25" s="111"/>
      <c r="E25" s="67"/>
      <c r="F25" s="67"/>
      <c r="G25" s="5"/>
    </row>
    <row r="26" spans="1:7" ht="15.75" thickBot="1" x14ac:dyDescent="0.3">
      <c r="A26" s="64"/>
      <c r="B26" s="112"/>
      <c r="C26" s="112"/>
      <c r="D26" s="112"/>
      <c r="E26" s="69"/>
      <c r="F26" s="69"/>
      <c r="G26" s="5"/>
    </row>
    <row r="27" spans="1:7" ht="77.25" x14ac:dyDescent="0.25">
      <c r="A27" s="134" t="s">
        <v>18</v>
      </c>
      <c r="B27" s="136" t="s">
        <v>77</v>
      </c>
      <c r="C27" s="82" t="s">
        <v>235</v>
      </c>
      <c r="D27" s="75" t="s">
        <v>236</v>
      </c>
      <c r="E27" s="75" t="s">
        <v>237</v>
      </c>
      <c r="F27" s="75" t="s">
        <v>238</v>
      </c>
      <c r="G27" s="2" t="s">
        <v>23</v>
      </c>
    </row>
    <row r="28" spans="1:7" ht="15.75" thickBot="1" x14ac:dyDescent="0.3">
      <c r="A28" s="135"/>
      <c r="B28" s="137"/>
      <c r="C28" s="78" t="s">
        <v>3</v>
      </c>
      <c r="D28" s="3" t="s">
        <v>3</v>
      </c>
      <c r="E28" s="78"/>
      <c r="F28" s="78"/>
      <c r="G28" s="3"/>
    </row>
    <row r="29" spans="1:7" ht="15.75" thickBot="1" x14ac:dyDescent="0.3">
      <c r="A29" s="152" t="s">
        <v>226</v>
      </c>
      <c r="B29" s="153"/>
      <c r="C29" s="155"/>
      <c r="D29" s="153"/>
      <c r="E29" s="153"/>
      <c r="F29" s="154"/>
      <c r="G29" s="3"/>
    </row>
    <row r="30" spans="1:7" ht="15.75" thickBot="1" x14ac:dyDescent="0.3">
      <c r="A30" s="59" t="s">
        <v>12</v>
      </c>
      <c r="B30" s="105" t="s">
        <v>11</v>
      </c>
      <c r="C30" s="92">
        <f>VLOOKUP('Health Incidences'!$B$4&amp;$G30,'Linear Model NCA'!$E$13:$AF$82,27,FALSE)</f>
        <v>0.56332987309537086</v>
      </c>
      <c r="D30" s="97">
        <f>VLOOKUP('Health Incidences'!$B$4&amp;$G30,'Linear Model 5AirDistricts'!$E$13:$AF$82,27,FALSE)</f>
        <v>0.42813187032164435</v>
      </c>
      <c r="E30" s="94">
        <f>VLOOKUP('Health Incidences'!$B$4&amp;$G30,'Linear Model 5AirDistricts'!$E$13:$AF$82,27,FALSE)/$F30*100</f>
        <v>2.1794099360549087E-3</v>
      </c>
      <c r="F30" s="73">
        <f>VLOOKUP('Health Incidences'!$B$4&amp;$G30,'Linear Model 5AirDistricts'!$E$13:$AF$82,28,FALSE)</f>
        <v>19644.393798471599</v>
      </c>
      <c r="G30" s="6" t="s">
        <v>34</v>
      </c>
    </row>
    <row r="31" spans="1:7" ht="15.75" thickBot="1" x14ac:dyDescent="0.3">
      <c r="A31" s="59" t="s">
        <v>4</v>
      </c>
      <c r="B31" s="105" t="s">
        <v>20</v>
      </c>
      <c r="C31" s="94">
        <f>VLOOKUP('Health Incidences'!$B$4&amp;$G31,'Linear Model NCA'!$E$13:$AF$82,27,FALSE)</f>
        <v>2.8250879136271441</v>
      </c>
      <c r="D31" s="97">
        <f>VLOOKUP('Health Incidences'!$B$4&amp;$G31,'Linear Model 5AirDistricts'!$E$13:$AF$82,27,FALSE)</f>
        <v>2.3200532316826541</v>
      </c>
      <c r="E31" s="94">
        <f>VLOOKUP('Health Incidences'!$B$4&amp;$G31,'Linear Model 5AirDistricts'!$E$13:$AF$82,27,FALSE)/$F31*100</f>
        <v>3.9597993623053038E-2</v>
      </c>
      <c r="F31" s="73">
        <f>VLOOKUP('Health Incidences'!$B$4&amp;$G31,'Linear Model 5AirDistricts'!$E$13:$AF$82,28,FALSE)</f>
        <v>5859.0171354842896</v>
      </c>
      <c r="G31" s="6" t="s">
        <v>36</v>
      </c>
    </row>
    <row r="32" spans="1:7" ht="15.75" thickBot="1" x14ac:dyDescent="0.3">
      <c r="A32" s="60" t="s">
        <v>4</v>
      </c>
      <c r="B32" s="110" t="s">
        <v>21</v>
      </c>
      <c r="C32" s="95">
        <f>VLOOKUP('Health Incidences'!$B$4&amp;$G32,'Linear Model NCA'!$E$13:$AF$82,27,FALSE)</f>
        <v>4.5611341223562318</v>
      </c>
      <c r="D32" s="98">
        <f>VLOOKUP('Health Incidences'!$B$4&amp;$G32,'Linear Model 5AirDistricts'!$E$13:$AF$82,27,FALSE)</f>
        <v>3.761125862073925</v>
      </c>
      <c r="E32" s="95">
        <f>VLOOKUP('Health Incidences'!$B$4&amp;$G32,'Linear Model 5AirDistricts'!$E$13:$AF$82,27,FALSE)/$F32*100</f>
        <v>2.994640409364523E-2</v>
      </c>
      <c r="F32" s="73">
        <f>VLOOKUP('Health Incidences'!$B$4&amp;$G32,'Linear Model 5AirDistricts'!$E$13:$AF$82,28,FALSE)</f>
        <v>12559.5241763002</v>
      </c>
      <c r="G32" s="6" t="s">
        <v>37</v>
      </c>
    </row>
    <row r="33" spans="1:8" ht="15.75" thickBot="1" x14ac:dyDescent="0.3">
      <c r="A33" s="152" t="s">
        <v>228</v>
      </c>
      <c r="B33" s="153"/>
      <c r="C33" s="155"/>
      <c r="D33" s="153"/>
      <c r="E33" s="153"/>
      <c r="F33" s="154"/>
      <c r="G33" s="72"/>
    </row>
    <row r="34" spans="1:8" ht="15.75" thickBot="1" x14ac:dyDescent="0.3">
      <c r="A34" s="113" t="s">
        <v>19</v>
      </c>
      <c r="B34" s="110" t="s">
        <v>5</v>
      </c>
      <c r="C34" s="96">
        <f>VLOOKUP('Health Incidences'!$B$4&amp;$G34,'Linear Model NCA'!$E$13:$AF$82,27,FALSE)</f>
        <v>0.34925604026266599</v>
      </c>
      <c r="D34" s="98">
        <f>VLOOKUP('Health Incidences'!$B$4&amp;$G34,'Linear Model 5AirDistricts'!$E$13:$AF$82,27,FALSE)</f>
        <v>0.28302515902395992</v>
      </c>
      <c r="E34" s="95">
        <f>VLOOKUP('Health Incidences'!$B$4&amp;$G34,'Linear Model 5AirDistricts'!$E$13:$AF$82,27,FALSE)/$F34*100</f>
        <v>9.3142047229441373E-4</v>
      </c>
      <c r="F34" s="74">
        <f>VLOOKUP('Health Incidences'!$B$4&amp;$G34,'Linear Model 5AirDistricts'!$E$13:$AF$82,28,FALSE)</f>
        <v>30386.400926615901</v>
      </c>
      <c r="G34" s="6" t="s">
        <v>35</v>
      </c>
    </row>
    <row r="35" spans="1:8" x14ac:dyDescent="0.25">
      <c r="B35" s="4"/>
      <c r="C35" s="7"/>
      <c r="D35" s="7"/>
      <c r="E35" s="8"/>
      <c r="F35" s="8"/>
      <c r="G35" s="9"/>
      <c r="H35" s="9"/>
    </row>
    <row r="36" spans="1:8" ht="30.6" customHeight="1" x14ac:dyDescent="0.25">
      <c r="A36" s="133" t="s">
        <v>85</v>
      </c>
      <c r="B36" s="133"/>
      <c r="C36" s="133"/>
      <c r="D36" s="133"/>
      <c r="E36" s="133"/>
      <c r="F36" s="133"/>
    </row>
    <row r="37" spans="1:8" ht="44.45" customHeight="1" x14ac:dyDescent="0.25">
      <c r="A37" s="133" t="s">
        <v>239</v>
      </c>
      <c r="B37" s="133"/>
      <c r="C37" s="133"/>
      <c r="D37" s="133"/>
      <c r="E37" s="133"/>
      <c r="F37" s="133"/>
    </row>
    <row r="38" spans="1:8" ht="61.15" customHeight="1" x14ac:dyDescent="0.25">
      <c r="A38" s="133" t="s">
        <v>240</v>
      </c>
      <c r="B38" s="133"/>
      <c r="C38" s="133"/>
      <c r="D38" s="133"/>
      <c r="E38" s="133"/>
      <c r="F38" s="133"/>
    </row>
    <row r="39" spans="1:8" ht="20.25" customHeight="1" x14ac:dyDescent="0.25">
      <c r="A39" s="133" t="s">
        <v>241</v>
      </c>
      <c r="B39" s="133"/>
      <c r="C39" s="133"/>
      <c r="D39" s="133"/>
      <c r="E39" s="133"/>
      <c r="F39" s="133"/>
    </row>
    <row r="40" spans="1:8" x14ac:dyDescent="0.25">
      <c r="A40" s="133" t="s">
        <v>242</v>
      </c>
      <c r="B40" s="133"/>
      <c r="C40" s="133"/>
      <c r="D40" s="133"/>
      <c r="E40" s="133"/>
      <c r="F40" s="133"/>
    </row>
    <row r="41" spans="1:8" x14ac:dyDescent="0.25">
      <c r="A41" s="37" t="s">
        <v>243</v>
      </c>
    </row>
  </sheetData>
  <sheetProtection algorithmName="SHA-512" hashValue="dD2+ZNe+KFDbBKrAc7Ty52Jl4MFpy5ChwAyFq/GHqeVn+eLuBL1H/upWcot3M0eE41fMvuxQ3Kesk6iSaMAmNA==" saltValue="f6iJTWJUvRkkp7YKdlX8Mw==" spinCount="100000" sheet="1" objects="1" scenarios="1"/>
  <mergeCells count="19">
    <mergeCell ref="A10:A11"/>
    <mergeCell ref="B10:B11"/>
    <mergeCell ref="A1:F3"/>
    <mergeCell ref="C4:F4"/>
    <mergeCell ref="C5:F5"/>
    <mergeCell ref="C6:F6"/>
    <mergeCell ref="C7:F7"/>
    <mergeCell ref="A40:F40"/>
    <mergeCell ref="A27:A28"/>
    <mergeCell ref="B27:B28"/>
    <mergeCell ref="A36:F36"/>
    <mergeCell ref="A37:F37"/>
    <mergeCell ref="A38:F38"/>
    <mergeCell ref="A39:F39"/>
    <mergeCell ref="A12:F12"/>
    <mergeCell ref="A16:F16"/>
    <mergeCell ref="A23:F23"/>
    <mergeCell ref="A29:F29"/>
    <mergeCell ref="A33:F33"/>
  </mergeCells>
  <dataValidations count="3">
    <dataValidation type="decimal" allowBlank="1" showInputMessage="1" showErrorMessage="1" errorTitle="Input value out of bounds" error="Please chose a value between 0 and 656 lbs/day" promptTitle="Input PM2.5 Emissions" prompt="Please chose a value between 0 and 656 lbs/day" sqref="B7">
      <formula1>0</formula1>
      <formula2>656</formula2>
    </dataValidation>
    <dataValidation type="decimal" allowBlank="1" showInputMessage="1" showErrorMessage="1" errorTitle="Input out of bounds" error="Please chose a value between 0 and 656 lbs/day" promptTitle="Input ROG Emissions" prompt="Please chose a value between 0 and 656 lbs/day" sqref="B6">
      <formula1>0</formula1>
      <formula2>656</formula2>
    </dataValidation>
    <dataValidation type="decimal" allowBlank="1" showInputMessage="1" showErrorMessage="1" errorTitle="Input out of bounds" error="Please chose a value between 0 and 656 lbs/day" promptTitle="Input NOx Emissions" prompt="Please chose a value between 0 and 656 lbs/day" sqref="B5">
      <formula1>0</formula1>
      <formula2>656</formula2>
    </dataValidation>
  </dataValidations>
  <printOptions horizontalCentered="1"/>
  <pageMargins left="0.7" right="0.7" top="0.75" bottom="0.75" header="0.3" footer="0.3"/>
  <pageSetup scale="83"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errorTitle="Input out of bounds" error="Please chose any of the 5 sources:_x000a_source A, B ,C , D or E" promptTitle="Input latitude" prompt="Please chose a value between 38.0 and 39.7">
          <x14:formula1>
            <xm:f>Crossref!$A$17:$A$21</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F83"/>
  <sheetViews>
    <sheetView workbookViewId="0">
      <selection activeCell="E13" sqref="E13"/>
    </sheetView>
  </sheetViews>
  <sheetFormatPr defaultRowHeight="15" x14ac:dyDescent="0.25"/>
  <cols>
    <col min="5" max="5" width="38.42578125" bestFit="1" customWidth="1"/>
    <col min="6" max="6" width="16.7109375" bestFit="1" customWidth="1"/>
    <col min="7" max="7" width="22.42578125" bestFit="1" customWidth="1"/>
    <col min="8" max="8" width="57" bestFit="1" customWidth="1"/>
    <col min="10" max="10" width="12" bestFit="1" customWidth="1"/>
    <col min="11" max="11" width="12" style="19" bestFit="1" customWidth="1"/>
    <col min="13" max="13" width="10" style="19" bestFit="1" customWidth="1"/>
    <col min="15" max="15" width="8.85546875" style="19"/>
    <col min="17" max="17" width="8.85546875" style="19"/>
    <col min="19" max="19" width="8.85546875" style="19"/>
    <col min="21" max="21" width="8.85546875" style="19"/>
    <col min="32" max="32" width="18.7109375" style="18" bestFit="1" customWidth="1"/>
  </cols>
  <sheetData>
    <row r="1" spans="1:32" x14ac:dyDescent="0.25">
      <c r="E1" s="12" t="s">
        <v>42</v>
      </c>
      <c r="F1" s="13"/>
    </row>
    <row r="2" spans="1:32" x14ac:dyDescent="0.25">
      <c r="E2" s="13" t="s">
        <v>54</v>
      </c>
      <c r="F2" s="13"/>
    </row>
    <row r="3" spans="1:32" x14ac:dyDescent="0.25">
      <c r="E3" s="13" t="s">
        <v>55</v>
      </c>
      <c r="F3" s="13"/>
    </row>
    <row r="4" spans="1:32" x14ac:dyDescent="0.25">
      <c r="E4" s="13" t="s">
        <v>56</v>
      </c>
      <c r="F4" s="13"/>
    </row>
    <row r="5" spans="1:32" x14ac:dyDescent="0.25">
      <c r="E5" s="13" t="s">
        <v>57</v>
      </c>
      <c r="F5" s="13"/>
      <c r="G5" s="168" t="s">
        <v>78</v>
      </c>
      <c r="H5" s="168"/>
    </row>
    <row r="6" spans="1:32" x14ac:dyDescent="0.25">
      <c r="E6" s="13" t="s">
        <v>58</v>
      </c>
      <c r="F6" s="13"/>
      <c r="G6" s="35" t="s">
        <v>43</v>
      </c>
      <c r="H6" s="35">
        <f>IF('Health Incidences'!B5&lt;=$F$7,$F$7,'Health Incidences'!B5)</f>
        <v>656</v>
      </c>
    </row>
    <row r="7" spans="1:32" x14ac:dyDescent="0.25">
      <c r="E7" s="13" t="s">
        <v>44</v>
      </c>
      <c r="F7" s="13">
        <v>164</v>
      </c>
      <c r="G7" s="35" t="s">
        <v>46</v>
      </c>
      <c r="H7" s="35">
        <f>IF('Health Incidences'!B6&lt;=$F$7,$F$7,'Health Incidences'!B6)</f>
        <v>656</v>
      </c>
    </row>
    <row r="8" spans="1:32" x14ac:dyDescent="0.25">
      <c r="E8" s="13" t="s">
        <v>45</v>
      </c>
      <c r="F8" s="13">
        <v>656</v>
      </c>
      <c r="G8" s="35" t="s">
        <v>47</v>
      </c>
      <c r="H8" s="35">
        <f>IF('Health Incidences'!B7&lt;=$F$7,$F$7,'Health Incidences'!B7)</f>
        <v>656</v>
      </c>
    </row>
    <row r="9" spans="1:32" ht="15.75" thickBot="1" x14ac:dyDescent="0.3"/>
    <row r="10" spans="1:32" x14ac:dyDescent="0.25">
      <c r="J10" s="169" t="s">
        <v>48</v>
      </c>
      <c r="K10" s="170"/>
      <c r="L10" s="170"/>
      <c r="M10" s="170"/>
      <c r="N10" s="170"/>
      <c r="O10" s="171"/>
      <c r="P10" s="172" t="s">
        <v>52</v>
      </c>
      <c r="Q10" s="173"/>
      <c r="R10" s="173"/>
      <c r="S10" s="173"/>
      <c r="T10" s="173"/>
      <c r="U10" s="174"/>
      <c r="V10" s="175" t="s">
        <v>49</v>
      </c>
      <c r="W10" s="176"/>
      <c r="X10" s="176"/>
      <c r="Y10" s="177" t="s">
        <v>50</v>
      </c>
      <c r="Z10" s="178"/>
      <c r="AA10" s="178"/>
      <c r="AB10" s="166" t="s">
        <v>51</v>
      </c>
      <c r="AC10" s="167"/>
      <c r="AD10" s="167"/>
      <c r="AE10" s="159" t="s">
        <v>53</v>
      </c>
      <c r="AF10" s="160"/>
    </row>
    <row r="11" spans="1:32" x14ac:dyDescent="0.25">
      <c r="J11" s="163" t="s">
        <v>43</v>
      </c>
      <c r="K11" s="164"/>
      <c r="L11" s="164" t="s">
        <v>46</v>
      </c>
      <c r="M11" s="164"/>
      <c r="N11" s="164" t="s">
        <v>47</v>
      </c>
      <c r="O11" s="165"/>
      <c r="P11" s="163" t="s">
        <v>43</v>
      </c>
      <c r="Q11" s="164"/>
      <c r="R11" s="164" t="s">
        <v>46</v>
      </c>
      <c r="S11" s="164"/>
      <c r="T11" s="164" t="s">
        <v>47</v>
      </c>
      <c r="U11" s="165"/>
      <c r="V11" s="70" t="s">
        <v>43</v>
      </c>
      <c r="W11" s="71" t="s">
        <v>46</v>
      </c>
      <c r="X11" s="71" t="s">
        <v>47</v>
      </c>
      <c r="Y11" s="70" t="s">
        <v>43</v>
      </c>
      <c r="Z11" s="71" t="s">
        <v>46</v>
      </c>
      <c r="AA11" s="71" t="s">
        <v>47</v>
      </c>
      <c r="AB11" s="70" t="s">
        <v>43</v>
      </c>
      <c r="AC11" s="71" t="s">
        <v>46</v>
      </c>
      <c r="AD11" s="71" t="s">
        <v>47</v>
      </c>
      <c r="AE11" s="161"/>
      <c r="AF11" s="162"/>
    </row>
    <row r="12" spans="1:32" ht="15.75" thickBot="1" x14ac:dyDescent="0.3">
      <c r="A12" s="158" t="s">
        <v>64</v>
      </c>
      <c r="B12" s="158"/>
      <c r="C12" s="158"/>
      <c r="D12" s="26" t="s">
        <v>65</v>
      </c>
      <c r="F12" s="12" t="s">
        <v>42</v>
      </c>
      <c r="G12" s="26" t="s">
        <v>59</v>
      </c>
      <c r="H12" s="26" t="s">
        <v>71</v>
      </c>
      <c r="J12" s="33" t="s">
        <v>38</v>
      </c>
      <c r="K12" s="41" t="s">
        <v>231</v>
      </c>
      <c r="L12" s="34" t="s">
        <v>38</v>
      </c>
      <c r="M12" s="41" t="s">
        <v>231</v>
      </c>
      <c r="N12" s="34" t="s">
        <v>38</v>
      </c>
      <c r="O12" s="46" t="s">
        <v>231</v>
      </c>
      <c r="P12" s="33" t="s">
        <v>38</v>
      </c>
      <c r="Q12" s="41" t="s">
        <v>231</v>
      </c>
      <c r="R12" s="34" t="s">
        <v>38</v>
      </c>
      <c r="S12" s="41" t="s">
        <v>231</v>
      </c>
      <c r="T12" s="34" t="s">
        <v>38</v>
      </c>
      <c r="U12" s="46" t="s">
        <v>231</v>
      </c>
      <c r="V12" s="33" t="s">
        <v>38</v>
      </c>
      <c r="W12" s="34" t="s">
        <v>38</v>
      </c>
      <c r="X12" s="34" t="s">
        <v>38</v>
      </c>
      <c r="Y12" s="33" t="s">
        <v>38</v>
      </c>
      <c r="Z12" s="34" t="s">
        <v>38</v>
      </c>
      <c r="AA12" s="34" t="s">
        <v>38</v>
      </c>
      <c r="AB12" s="33" t="s">
        <v>38</v>
      </c>
      <c r="AC12" s="34" t="s">
        <v>38</v>
      </c>
      <c r="AD12" s="34" t="s">
        <v>38</v>
      </c>
      <c r="AE12" s="40" t="s">
        <v>38</v>
      </c>
      <c r="AF12" s="53" t="s">
        <v>231</v>
      </c>
    </row>
    <row r="13" spans="1:32" x14ac:dyDescent="0.25">
      <c r="A13" t="s">
        <v>73</v>
      </c>
      <c r="C13" t="s">
        <v>74</v>
      </c>
      <c r="D13" t="str">
        <f>VLOOKUP(F13,Crossref!$A$17:$B$21,2,FALSE)</f>
        <v>src_01</v>
      </c>
      <c r="E13" t="str">
        <f>F13&amp;G13</f>
        <v>A. SacramentoMar</v>
      </c>
      <c r="F13" s="14" t="s">
        <v>54</v>
      </c>
      <c r="G13" s="14" t="s">
        <v>24</v>
      </c>
      <c r="H13" s="14" t="s">
        <v>4</v>
      </c>
      <c r="I13" s="14" t="s">
        <v>5</v>
      </c>
      <c r="J13" s="31">
        <f>_xlfn.IFNA(VLOOKUP($G13&amp;$A13&amp;$D13,Low2x!$A$2:$N$141,8,FALSE),"")</f>
        <v>0.11760400663288099</v>
      </c>
      <c r="K13" s="43">
        <f>_xlfn.IFNA(VLOOKUP($G13&amp;$A13&amp;$D13,Low2x!$A$2:$N$141,9,FALSE),"")</f>
        <v>79270.956926699495</v>
      </c>
      <c r="L13" s="32" t="str">
        <f>_xlfn.IFNA(VLOOKUP($G13&amp;$B13&amp;$D13,Low2x!$A$2:$N$141,8,FALSE),"")</f>
        <v/>
      </c>
      <c r="M13" s="50" t="str">
        <f>_xlfn.IFNA(VLOOKUP($G13&amp;$B13&amp;$D13,Low2x!$A$2:$N$141,9,FALSE),"")</f>
        <v/>
      </c>
      <c r="N13" s="32">
        <f>_xlfn.IFNA(VLOOKUP($G13&amp;$C13&amp;$D13,Low2x!$A$2:$N$141,8,FALSE),"")</f>
        <v>2.07959435617185</v>
      </c>
      <c r="O13" s="47">
        <f>_xlfn.IFNA(VLOOKUP($G13&amp;$C13&amp;$D13,Low2x!$A$2:$N$141,9,FALSE),"")</f>
        <v>79270.956926699495</v>
      </c>
      <c r="P13" s="31">
        <f>_xlfn.IFNA(VLOOKUP($G13&amp;$A13&amp;$D13,High8x!$A$2:$N$141,8,FALSE),"")</f>
        <v>0.46884998878117301</v>
      </c>
      <c r="Q13" s="50">
        <f>_xlfn.IFNA(VLOOKUP($G13&amp;$A13&amp;$D13,High8x!$A$2:$N$141,9,FALSE),"")</f>
        <v>79270.956926699495</v>
      </c>
      <c r="R13" s="32" t="str">
        <f>_xlfn.IFNA(VLOOKUP($G13&amp;$B13&amp;$D13,High8x!$A$2:$N$141,8,FALSE),"")</f>
        <v/>
      </c>
      <c r="S13" s="50" t="str">
        <f>_xlfn.IFNA(VLOOKUP($G13&amp;$B13&amp;$D13,High8x!$A$2:$N$141,9,FALSE),"")</f>
        <v/>
      </c>
      <c r="T13" s="32">
        <f>_xlfn.IFNA(VLOOKUP($G13&amp;$C13&amp;$D13,High8x!$A$2:$N$141,8,FALSE),"")</f>
        <v>8.3086028927586302</v>
      </c>
      <c r="U13" s="47">
        <f>_xlfn.IFNA(VLOOKUP($G13&amp;$C13&amp;$D13,High8x!$A$2:$N$141,9,FALSE),"")</f>
        <v>79270.956926699495</v>
      </c>
      <c r="V13" s="31">
        <f t="shared" ref="V13:V28" si="0">IFERROR((P13-J13)/($F$8-$F$7),"")</f>
        <v>7.1391459786238217E-4</v>
      </c>
      <c r="W13" s="32" t="str">
        <f t="shared" ref="W13:W44" si="1">IFERROR((R13-L13)/($F$8-$F$7),"")</f>
        <v/>
      </c>
      <c r="X13" s="32">
        <f>IFERROR((T13-N13)/($F$8-$F$7),"")</f>
        <v>1.2660586456477196E-2</v>
      </c>
      <c r="Y13" s="31">
        <f t="shared" ref="Y13:Y44" si="2">IFERROR(P13-V13*$F$8,"")</f>
        <v>5.2201258345030421E-4</v>
      </c>
      <c r="Z13" s="32" t="str">
        <f t="shared" ref="Z13:Z44" si="3">IFERROR(R13-W13*$F$8,"")</f>
        <v/>
      </c>
      <c r="AA13" s="32">
        <f t="shared" ref="AA13:AA44" si="4">IFERROR(T13-X13*$F$8,"")</f>
        <v>3.2581773095898825E-3</v>
      </c>
      <c r="AB13" s="31">
        <f t="shared" ref="AB13:AB44" si="5">IFERROR(V13*$H$6+Y13,"")</f>
        <v>0.46884998878117301</v>
      </c>
      <c r="AC13" s="32" t="str">
        <f t="shared" ref="AC13:AC44" si="6">IFERROR(W13*$H$7+Z13,"")</f>
        <v/>
      </c>
      <c r="AD13" s="32">
        <f t="shared" ref="AD13:AD44" si="7">IFERROR(X13*$H$8+AA13,"")</f>
        <v>8.3086028927586302</v>
      </c>
      <c r="AE13" s="28">
        <f t="shared" ref="AE13:AE44" si="8">SUM(AB13,AC13,AD13)</f>
        <v>8.7774528815398032</v>
      </c>
      <c r="AF13" s="42">
        <f>$K13</f>
        <v>79270.956926699495</v>
      </c>
    </row>
    <row r="14" spans="1:32" x14ac:dyDescent="0.25">
      <c r="A14" t="s">
        <v>73</v>
      </c>
      <c r="C14" t="s">
        <v>74</v>
      </c>
      <c r="D14" t="str">
        <f>VLOOKUP(F14,Crossref!$A$17:$B$21,2,FALSE)</f>
        <v>src_01</v>
      </c>
      <c r="E14" t="str">
        <f t="shared" ref="E14:E77" si="9">F14&amp;G14</f>
        <v>A. SacramentoKrewski</v>
      </c>
      <c r="F14" s="14" t="s">
        <v>54</v>
      </c>
      <c r="G14" s="14" t="s">
        <v>25</v>
      </c>
      <c r="H14" s="14" t="s">
        <v>6</v>
      </c>
      <c r="I14" s="14" t="s">
        <v>7</v>
      </c>
      <c r="J14" s="28">
        <f>_xlfn.IFNA(VLOOKUP($G14&amp;$A14&amp;$D14,Low2x!$A$2:$N$141,8,FALSE),"")</f>
        <v>0.25062972993287902</v>
      </c>
      <c r="K14" s="44">
        <f>_xlfn.IFNA(VLOOKUP($G14&amp;$A14&amp;$D14,Low2x!$A$2:$N$141,9,FALSE),"")</f>
        <v>184209.65849495199</v>
      </c>
      <c r="L14" s="27" t="str">
        <f>_xlfn.IFNA(VLOOKUP($G14&amp;$B14&amp;$D14,Low2x!$A$2:$N$141,8,FALSE),"")</f>
        <v/>
      </c>
      <c r="M14" s="51" t="str">
        <f>_xlfn.IFNA(VLOOKUP($G14&amp;$B14&amp;$D14,Low2x!$A$2:$N$141,9,FALSE),"")</f>
        <v/>
      </c>
      <c r="N14" s="27">
        <f>_xlfn.IFNA(VLOOKUP($G14&amp;$C14&amp;$D14,Low2x!$A$2:$N$141,8,FALSE),"")</f>
        <v>5.2519130605382696</v>
      </c>
      <c r="O14" s="48">
        <f>_xlfn.IFNA(VLOOKUP($G14&amp;$C14&amp;$D14,Low2x!$A$2:$N$141,9,FALSE),"")</f>
        <v>184209.65849495199</v>
      </c>
      <c r="P14" s="28">
        <f>_xlfn.IFNA(VLOOKUP($G14&amp;$A14&amp;$D14,High8x!$A$2:$N$141,8,FALSE),"")</f>
        <v>0.99873698095131502</v>
      </c>
      <c r="Q14" s="51">
        <f>_xlfn.IFNA(VLOOKUP($G14&amp;$A14&amp;$D14,High8x!$A$2:$N$141,9,FALSE),"")</f>
        <v>184209.65849495199</v>
      </c>
      <c r="R14" s="27" t="str">
        <f>_xlfn.IFNA(VLOOKUP($G14&amp;$B14&amp;$D14,High8x!$A$2:$N$141,8,FALSE),"")</f>
        <v/>
      </c>
      <c r="S14" s="51" t="str">
        <f>_xlfn.IFNA(VLOOKUP($G14&amp;$B14&amp;$D14,High8x!$A$2:$N$141,9,FALSE),"")</f>
        <v/>
      </c>
      <c r="T14" s="27">
        <f>_xlfn.IFNA(VLOOKUP($G14&amp;$C14&amp;$D14,High8x!$A$2:$N$141,8,FALSE),"")</f>
        <v>21.001417171300702</v>
      </c>
      <c r="U14" s="48">
        <f>_xlfn.IFNA(VLOOKUP($G14&amp;$C14&amp;$D14,High8x!$A$2:$N$141,9,FALSE),"")</f>
        <v>184209.65849495199</v>
      </c>
      <c r="V14" s="28">
        <f t="shared" si="0"/>
        <v>1.5205431931269023E-3</v>
      </c>
      <c r="W14" s="27" t="str">
        <f t="shared" si="1"/>
        <v/>
      </c>
      <c r="X14" s="27">
        <f t="shared" ref="X14:X44" si="10">IFERROR((T14-N14)/($F$8-$F$7),"")</f>
        <v>3.2011187216996813E-2</v>
      </c>
      <c r="Y14" s="28">
        <f t="shared" si="2"/>
        <v>1.2606462600670554E-3</v>
      </c>
      <c r="Z14" s="27" t="str">
        <f t="shared" si="3"/>
        <v/>
      </c>
      <c r="AA14" s="27">
        <f t="shared" si="4"/>
        <v>2.0783569507933919E-3</v>
      </c>
      <c r="AB14" s="31">
        <f t="shared" si="5"/>
        <v>0.99873698095131502</v>
      </c>
      <c r="AC14" s="32" t="str">
        <f t="shared" si="6"/>
        <v/>
      </c>
      <c r="AD14" s="32">
        <f t="shared" si="7"/>
        <v>21.001417171300702</v>
      </c>
      <c r="AE14" s="28">
        <f t="shared" si="8"/>
        <v>22.000154152252016</v>
      </c>
      <c r="AF14" s="42">
        <f t="shared" ref="AF14:AF77" si="11">$K14</f>
        <v>184209.65849495199</v>
      </c>
    </row>
    <row r="15" spans="1:32" x14ac:dyDescent="0.25">
      <c r="A15" t="s">
        <v>73</v>
      </c>
      <c r="C15" t="s">
        <v>74</v>
      </c>
      <c r="D15" t="str">
        <f>VLOOKUP(F15,Crossref!$A$17:$B$21,2,FALSE)</f>
        <v>src_01</v>
      </c>
      <c r="E15" t="str">
        <f t="shared" si="9"/>
        <v>A. SacramentoSheppard</v>
      </c>
      <c r="F15" s="14" t="s">
        <v>54</v>
      </c>
      <c r="G15" s="14" t="s">
        <v>26</v>
      </c>
      <c r="H15" s="14" t="s">
        <v>8</v>
      </c>
      <c r="I15" s="14" t="s">
        <v>9</v>
      </c>
      <c r="J15" s="28">
        <f>_xlfn.IFNA(VLOOKUP($G15&amp;$A15&amp;$D15,Low2x!$A$2:$N$141,8,FALSE),"")</f>
        <v>7.4036942300538897E-3</v>
      </c>
      <c r="K15" s="44">
        <f>_xlfn.IFNA(VLOOKUP($G15&amp;$A15&amp;$D15,Low2x!$A$2:$N$141,9,FALSE),"")</f>
        <v>8849.9098499830798</v>
      </c>
      <c r="L15" s="27" t="str">
        <f>_xlfn.IFNA(VLOOKUP($G15&amp;$B15&amp;$D15,Low2x!$A$2:$N$141,8,FALSE),"")</f>
        <v/>
      </c>
      <c r="M15" s="51" t="str">
        <f>_xlfn.IFNA(VLOOKUP($G15&amp;$B15&amp;$D15,Low2x!$A$2:$N$141,9,FALSE),"")</f>
        <v/>
      </c>
      <c r="N15" s="27">
        <f>_xlfn.IFNA(VLOOKUP($G15&amp;$C15&amp;$D15,Low2x!$A$2:$N$141,8,FALSE),"")</f>
        <v>0.133315090279855</v>
      </c>
      <c r="O15" s="48">
        <f>_xlfn.IFNA(VLOOKUP($G15&amp;$C15&amp;$D15,Low2x!$A$2:$N$141,9,FALSE),"")</f>
        <v>8849.9098499830798</v>
      </c>
      <c r="P15" s="28">
        <f>_xlfn.IFNA(VLOOKUP($G15&amp;$A15&amp;$D15,High8x!$A$2:$N$141,8,FALSE),"")</f>
        <v>2.9504138371218399E-2</v>
      </c>
      <c r="Q15" s="51">
        <f>_xlfn.IFNA(VLOOKUP($G15&amp;$A15&amp;$D15,High8x!$A$2:$N$141,9,FALSE),"")</f>
        <v>8849.9098499830798</v>
      </c>
      <c r="R15" s="27" t="str">
        <f>_xlfn.IFNA(VLOOKUP($G15&amp;$B15&amp;$D15,High8x!$A$2:$N$141,8,FALSE),"")</f>
        <v/>
      </c>
      <c r="S15" s="51" t="str">
        <f>_xlfn.IFNA(VLOOKUP($G15&amp;$B15&amp;$D15,High8x!$A$2:$N$141,9,FALSE),"")</f>
        <v/>
      </c>
      <c r="T15" s="27">
        <f>_xlfn.IFNA(VLOOKUP($G15&amp;$C15&amp;$D15,High8x!$A$2:$N$141,8,FALSE),"")</f>
        <v>0.53288417841896996</v>
      </c>
      <c r="U15" s="48">
        <f>_xlfn.IFNA(VLOOKUP($G15&amp;$C15&amp;$D15,High8x!$A$2:$N$141,9,FALSE),"")</f>
        <v>8849.9098499830798</v>
      </c>
      <c r="V15" s="28">
        <f t="shared" si="0"/>
        <v>4.4919601912935992E-5</v>
      </c>
      <c r="W15" s="27" t="str">
        <f t="shared" si="1"/>
        <v/>
      </c>
      <c r="X15" s="27">
        <f t="shared" si="10"/>
        <v>8.1213229296568082E-4</v>
      </c>
      <c r="Y15" s="28">
        <f t="shared" si="2"/>
        <v>3.6879516332386647E-5</v>
      </c>
      <c r="Z15" s="27" t="str">
        <f t="shared" si="3"/>
        <v/>
      </c>
      <c r="AA15" s="27">
        <f t="shared" si="4"/>
        <v>1.2539423348334466E-4</v>
      </c>
      <c r="AB15" s="31">
        <f t="shared" si="5"/>
        <v>2.9504138371218399E-2</v>
      </c>
      <c r="AC15" s="32" t="str">
        <f t="shared" si="6"/>
        <v/>
      </c>
      <c r="AD15" s="32">
        <f t="shared" si="7"/>
        <v>0.53288417841896996</v>
      </c>
      <c r="AE15" s="28">
        <f t="shared" si="8"/>
        <v>0.5623883167901883</v>
      </c>
      <c r="AF15" s="42">
        <f t="shared" si="11"/>
        <v>8849.9098499830798</v>
      </c>
    </row>
    <row r="16" spans="1:32" x14ac:dyDescent="0.25">
      <c r="A16" t="s">
        <v>73</v>
      </c>
      <c r="C16" t="s">
        <v>74</v>
      </c>
      <c r="D16" t="str">
        <f>VLOOKUP(F16,Crossref!$A$17:$B$21,2,FALSE)</f>
        <v>src_01</v>
      </c>
      <c r="E16" t="str">
        <f t="shared" si="9"/>
        <v>A. SacramentoBell</v>
      </c>
      <c r="F16" s="14" t="s">
        <v>54</v>
      </c>
      <c r="G16" s="14" t="s">
        <v>27</v>
      </c>
      <c r="H16" s="14" t="s">
        <v>10</v>
      </c>
      <c r="I16" s="14" t="s">
        <v>11</v>
      </c>
      <c r="J16" s="28">
        <f>_xlfn.IFNA(VLOOKUP($G16&amp;$A16&amp;$D16,Low2x!$A$2:$N$141,8,FALSE),"")</f>
        <v>1.9778060595278198E-2</v>
      </c>
      <c r="K16" s="44">
        <f>_xlfn.IFNA(VLOOKUP($G16&amp;$A16&amp;$D16,Low2x!$A$2:$N$141,9,FALSE),"")</f>
        <v>105128.139830499</v>
      </c>
      <c r="L16" s="27" t="str">
        <f>_xlfn.IFNA(VLOOKUP($G16&amp;$B16&amp;$D16,Low2x!$A$2:$N$141,8,FALSE),"")</f>
        <v/>
      </c>
      <c r="M16" s="51" t="str">
        <f>_xlfn.IFNA(VLOOKUP($G16&amp;$B16&amp;$D16,Low2x!$A$2:$N$141,9,FALSE),"")</f>
        <v/>
      </c>
      <c r="N16" s="27">
        <f>_xlfn.IFNA(VLOOKUP($G16&amp;$C16&amp;$D16,Low2x!$A$2:$N$141,8,FALSE),"")</f>
        <v>0.37115653053702802</v>
      </c>
      <c r="O16" s="48">
        <f>_xlfn.IFNA(VLOOKUP($G16&amp;$C16&amp;$D16,Low2x!$A$2:$N$141,9,FALSE),"")</f>
        <v>105128.139830499</v>
      </c>
      <c r="P16" s="28">
        <f>_xlfn.IFNA(VLOOKUP($G16&amp;$A16&amp;$D16,High8x!$A$2:$N$141,8,FALSE),"")</f>
        <v>7.8831849869428705E-2</v>
      </c>
      <c r="Q16" s="51">
        <f>_xlfn.IFNA(VLOOKUP($G16&amp;$A16&amp;$D16,High8x!$A$2:$N$141,9,FALSE),"")</f>
        <v>105128.139830499</v>
      </c>
      <c r="R16" s="27" t="str">
        <f>_xlfn.IFNA(VLOOKUP($G16&amp;$B16&amp;$D16,High8x!$A$2:$N$141,8,FALSE),"")</f>
        <v/>
      </c>
      <c r="S16" s="51" t="str">
        <f>_xlfn.IFNA(VLOOKUP($G16&amp;$B16&amp;$D16,High8x!$A$2:$N$141,9,FALSE),"")</f>
        <v/>
      </c>
      <c r="T16" s="27">
        <f>_xlfn.IFNA(VLOOKUP($G16&amp;$C16&amp;$D16,High8x!$A$2:$N$141,8,FALSE),"")</f>
        <v>1.483641079131</v>
      </c>
      <c r="U16" s="48">
        <f>_xlfn.IFNA(VLOOKUP($G16&amp;$C16&amp;$D16,High8x!$A$2:$N$141,9,FALSE),"")</f>
        <v>105128.139830499</v>
      </c>
      <c r="V16" s="28">
        <f t="shared" si="0"/>
        <v>1.2002802697998069E-4</v>
      </c>
      <c r="W16" s="27" t="str">
        <f t="shared" si="1"/>
        <v/>
      </c>
      <c r="X16" s="27">
        <f t="shared" si="10"/>
        <v>2.2611474564918125E-3</v>
      </c>
      <c r="Y16" s="28">
        <f t="shared" si="2"/>
        <v>9.3464170561372018E-5</v>
      </c>
      <c r="Z16" s="27" t="str">
        <f t="shared" si="3"/>
        <v/>
      </c>
      <c r="AA16" s="27">
        <f t="shared" si="4"/>
        <v>3.2834767237099882E-4</v>
      </c>
      <c r="AB16" s="31">
        <f t="shared" si="5"/>
        <v>7.8831849869428705E-2</v>
      </c>
      <c r="AC16" s="32" t="str">
        <f t="shared" si="6"/>
        <v/>
      </c>
      <c r="AD16" s="32">
        <f t="shared" si="7"/>
        <v>1.483641079131</v>
      </c>
      <c r="AE16" s="28">
        <f t="shared" si="8"/>
        <v>1.5624729290004287</v>
      </c>
      <c r="AF16" s="42">
        <f t="shared" si="11"/>
        <v>105128.139830499</v>
      </c>
    </row>
    <row r="17" spans="1:32" x14ac:dyDescent="0.25">
      <c r="A17" t="s">
        <v>73</v>
      </c>
      <c r="C17" t="s">
        <v>74</v>
      </c>
      <c r="D17" t="str">
        <f>VLOOKUP(F17,Crossref!$A$17:$B$21,2,FALSE)</f>
        <v>src_01</v>
      </c>
      <c r="E17" t="str">
        <f t="shared" si="9"/>
        <v>A. SacramentoZanobetti_HA</v>
      </c>
      <c r="F17" s="14" t="s">
        <v>54</v>
      </c>
      <c r="G17" s="14" t="s">
        <v>28</v>
      </c>
      <c r="H17" s="14" t="s">
        <v>12</v>
      </c>
      <c r="I17" s="14" t="s">
        <v>11</v>
      </c>
      <c r="J17" s="28">
        <f>_xlfn.IFNA(VLOOKUP($G17&amp;$A17&amp;$D17,Low2x!$A$2:$N$141,8,FALSE),"")</f>
        <v>4.0233169423907603E-2</v>
      </c>
      <c r="K17" s="44">
        <f>_xlfn.IFNA(VLOOKUP($G17&amp;$A17&amp;$D17,Low2x!$A$2:$N$141,9,FALSE),"")</f>
        <v>90362.520197665697</v>
      </c>
      <c r="L17" s="27" t="str">
        <f>_xlfn.IFNA(VLOOKUP($G17&amp;$B17&amp;$D17,Low2x!$A$2:$N$141,8,FALSE),"")</f>
        <v/>
      </c>
      <c r="M17" s="51" t="str">
        <f>_xlfn.IFNA(VLOOKUP($G17&amp;$B17&amp;$D17,Low2x!$A$2:$N$141,9,FALSE),"")</f>
        <v/>
      </c>
      <c r="N17" s="27">
        <f>_xlfn.IFNA(VLOOKUP($G17&amp;$C17&amp;$D17,Low2x!$A$2:$N$141,8,FALSE),"")</f>
        <v>0.73117052528575499</v>
      </c>
      <c r="O17" s="48">
        <f>_xlfn.IFNA(VLOOKUP($G17&amp;$C17&amp;$D17,Low2x!$A$2:$N$141,9,FALSE),"")</f>
        <v>90362.520197665697</v>
      </c>
      <c r="P17" s="28">
        <f>_xlfn.IFNA(VLOOKUP($G17&amp;$A17&amp;$D17,High8x!$A$2:$N$141,8,FALSE),"")</f>
        <v>0.16053857345060901</v>
      </c>
      <c r="Q17" s="51">
        <f>_xlfn.IFNA(VLOOKUP($G17&amp;$A17&amp;$D17,High8x!$A$2:$N$141,9,FALSE),"")</f>
        <v>90362.520197665697</v>
      </c>
      <c r="R17" s="27" t="str">
        <f>_xlfn.IFNA(VLOOKUP($G17&amp;$B17&amp;$D17,High8x!$A$2:$N$141,8,FALSE),"")</f>
        <v/>
      </c>
      <c r="S17" s="51" t="str">
        <f>_xlfn.IFNA(VLOOKUP($G17&amp;$B17&amp;$D17,High8x!$A$2:$N$141,9,FALSE),"")</f>
        <v/>
      </c>
      <c r="T17" s="27">
        <f>_xlfn.IFNA(VLOOKUP($G17&amp;$C17&amp;$D17,High8x!$A$2:$N$141,8,FALSE),"")</f>
        <v>2.9250119092067299</v>
      </c>
      <c r="U17" s="48">
        <f>_xlfn.IFNA(VLOOKUP($G17&amp;$C17&amp;$D17,High8x!$A$2:$N$141,9,FALSE),"")</f>
        <v>90362.520197665697</v>
      </c>
      <c r="V17" s="28">
        <f t="shared" si="0"/>
        <v>2.4452317891605977E-4</v>
      </c>
      <c r="W17" s="27" t="str">
        <f t="shared" si="1"/>
        <v/>
      </c>
      <c r="X17" s="27">
        <f t="shared" si="10"/>
        <v>4.4590272030914126E-3</v>
      </c>
      <c r="Y17" s="28">
        <f t="shared" si="2"/>
        <v>1.3136808167379943E-4</v>
      </c>
      <c r="Z17" s="27" t="str">
        <f t="shared" si="3"/>
        <v/>
      </c>
      <c r="AA17" s="27">
        <f t="shared" si="4"/>
        <v>-1.0993602123665625E-4</v>
      </c>
      <c r="AB17" s="31">
        <f t="shared" si="5"/>
        <v>0.16053857345060901</v>
      </c>
      <c r="AC17" s="32" t="str">
        <f t="shared" si="6"/>
        <v/>
      </c>
      <c r="AD17" s="32">
        <f t="shared" si="7"/>
        <v>2.9250119092067299</v>
      </c>
      <c r="AE17" s="28">
        <f t="shared" si="8"/>
        <v>3.085550482657339</v>
      </c>
      <c r="AF17" s="42">
        <f t="shared" si="11"/>
        <v>90362.520197665697</v>
      </c>
    </row>
    <row r="18" spans="1:32" x14ac:dyDescent="0.25">
      <c r="A18" t="s">
        <v>73</v>
      </c>
      <c r="C18" t="s">
        <v>74</v>
      </c>
      <c r="D18" t="str">
        <f>VLOOKUP(F18,Crossref!$A$17:$B$21,2,FALSE)</f>
        <v>src_01</v>
      </c>
      <c r="E18" t="str">
        <f t="shared" si="9"/>
        <v>A. SacramentoZanobetti_18TO24</v>
      </c>
      <c r="F18" s="14" t="s">
        <v>54</v>
      </c>
      <c r="G18" s="14" t="s">
        <v>29</v>
      </c>
      <c r="H18" s="14" t="s">
        <v>13</v>
      </c>
      <c r="I18" s="14" t="s">
        <v>14</v>
      </c>
      <c r="J18" s="28">
        <f>_xlfn.IFNA(VLOOKUP($G18&amp;$A18&amp;$D18,Low2x!$A$2:$N$141,8,FALSE),"")</f>
        <v>1.03335134846169E-5</v>
      </c>
      <c r="K18" s="44">
        <f>_xlfn.IFNA(VLOOKUP($G18&amp;$A18&amp;$D18,Low2x!$A$2:$N$141,9,FALSE),"")</f>
        <v>17.355196966790501</v>
      </c>
      <c r="L18" s="27" t="str">
        <f>_xlfn.IFNA(VLOOKUP($G18&amp;$B18&amp;$D18,Low2x!$A$2:$N$141,8,FALSE),"")</f>
        <v/>
      </c>
      <c r="M18" s="51" t="str">
        <f>_xlfn.IFNA(VLOOKUP($G18&amp;$B18&amp;$D18,Low2x!$A$2:$N$141,9,FALSE),"")</f>
        <v/>
      </c>
      <c r="N18" s="27">
        <f>_xlfn.IFNA(VLOOKUP($G18&amp;$C18&amp;$D18,Low2x!$A$2:$N$141,8,FALSE),"")</f>
        <v>1.89922047219815E-4</v>
      </c>
      <c r="O18" s="48">
        <f>_xlfn.IFNA(VLOOKUP($G18&amp;$C18&amp;$D18,Low2x!$A$2:$N$141,9,FALSE),"")</f>
        <v>17.355196966790501</v>
      </c>
      <c r="P18" s="28">
        <f>_xlfn.IFNA(VLOOKUP($G18&amp;$A18&amp;$D18,High8x!$A$2:$N$141,8,FALSE),"")</f>
        <v>4.1182140330809398E-5</v>
      </c>
      <c r="Q18" s="51">
        <f>_xlfn.IFNA(VLOOKUP($G18&amp;$A18&amp;$D18,High8x!$A$2:$N$141,9,FALSE),"")</f>
        <v>17.355196966790501</v>
      </c>
      <c r="R18" s="27" t="str">
        <f>_xlfn.IFNA(VLOOKUP($G18&amp;$B18&amp;$D18,High8x!$A$2:$N$141,8,FALSE),"")</f>
        <v/>
      </c>
      <c r="S18" s="51" t="str">
        <f>_xlfn.IFNA(VLOOKUP($G18&amp;$B18&amp;$D18,High8x!$A$2:$N$141,9,FALSE),"")</f>
        <v/>
      </c>
      <c r="T18" s="27">
        <f>_xlfn.IFNA(VLOOKUP($G18&amp;$C18&amp;$D18,High8x!$A$2:$N$141,8,FALSE),"")</f>
        <v>7.5926131837199295E-4</v>
      </c>
      <c r="U18" s="48">
        <f>_xlfn.IFNA(VLOOKUP($G18&amp;$C18&amp;$D18,High8x!$A$2:$N$141,9,FALSE),"")</f>
        <v>17.355196966790501</v>
      </c>
      <c r="V18" s="28">
        <f t="shared" si="0"/>
        <v>6.2700461069496953E-8</v>
      </c>
      <c r="W18" s="27" t="str">
        <f t="shared" si="1"/>
        <v/>
      </c>
      <c r="X18" s="27">
        <f t="shared" si="10"/>
        <v>1.1571936405532073E-6</v>
      </c>
      <c r="Y18" s="28">
        <f t="shared" si="2"/>
        <v>5.0637869219400202E-8</v>
      </c>
      <c r="Z18" s="27" t="str">
        <f t="shared" si="3"/>
        <v/>
      </c>
      <c r="AA18" s="27">
        <f t="shared" si="4"/>
        <v>1.4229016908891105E-7</v>
      </c>
      <c r="AB18" s="31">
        <f t="shared" si="5"/>
        <v>4.1182140330809398E-5</v>
      </c>
      <c r="AC18" s="32" t="str">
        <f t="shared" si="6"/>
        <v/>
      </c>
      <c r="AD18" s="32">
        <f t="shared" si="7"/>
        <v>7.5926131837199295E-4</v>
      </c>
      <c r="AE18" s="28">
        <f t="shared" si="8"/>
        <v>8.0044345870280238E-4</v>
      </c>
      <c r="AF18" s="42">
        <f t="shared" si="11"/>
        <v>17.355196966790501</v>
      </c>
    </row>
    <row r="19" spans="1:32" x14ac:dyDescent="0.25">
      <c r="A19" t="s">
        <v>73</v>
      </c>
      <c r="C19" t="s">
        <v>74</v>
      </c>
      <c r="D19" t="str">
        <f>VLOOKUP(F19,Crossref!$A$17:$B$21,2,FALSE)</f>
        <v>src_01</v>
      </c>
      <c r="E19" t="str">
        <f t="shared" si="9"/>
        <v>A. SacramentoZanobetti_25TO44</v>
      </c>
      <c r="F19" s="14" t="s">
        <v>54</v>
      </c>
      <c r="G19" s="14" t="s">
        <v>30</v>
      </c>
      <c r="H19" s="14" t="s">
        <v>13</v>
      </c>
      <c r="I19" s="14" t="s">
        <v>15</v>
      </c>
      <c r="J19" s="28">
        <f>_xlfn.IFNA(VLOOKUP($G19&amp;$A19&amp;$D19,Low2x!$A$2:$N$141,8,FALSE),"")</f>
        <v>8.1397326089025499E-4</v>
      </c>
      <c r="K19" s="44">
        <f>_xlfn.IFNA(VLOOKUP($G19&amp;$A19&amp;$D19,Low2x!$A$2:$N$141,9,FALSE),"")</f>
        <v>1120.8064099363401</v>
      </c>
      <c r="L19" s="27" t="str">
        <f>_xlfn.IFNA(VLOOKUP($G19&amp;$B19&amp;$D19,Low2x!$A$2:$N$141,8,FALSE),"")</f>
        <v/>
      </c>
      <c r="M19" s="51" t="str">
        <f>_xlfn.IFNA(VLOOKUP($G19&amp;$B19&amp;$D19,Low2x!$A$2:$N$141,9,FALSE),"")</f>
        <v/>
      </c>
      <c r="N19" s="27">
        <f>_xlfn.IFNA(VLOOKUP($G19&amp;$C19&amp;$D19,Low2x!$A$2:$N$141,8,FALSE),"")</f>
        <v>1.6042547873094101E-2</v>
      </c>
      <c r="O19" s="48">
        <f>_xlfn.IFNA(VLOOKUP($G19&amp;$C19&amp;$D19,Low2x!$A$2:$N$141,9,FALSE),"")</f>
        <v>1120.8064099363401</v>
      </c>
      <c r="P19" s="28">
        <f>_xlfn.IFNA(VLOOKUP($G19&amp;$A19&amp;$D19,High8x!$A$2:$N$141,8,FALSE),"")</f>
        <v>3.2405801636899599E-3</v>
      </c>
      <c r="Q19" s="51">
        <f>_xlfn.IFNA(VLOOKUP($G19&amp;$A19&amp;$D19,High8x!$A$2:$N$141,9,FALSE),"")</f>
        <v>1120.8064099363401</v>
      </c>
      <c r="R19" s="27" t="str">
        <f>_xlfn.IFNA(VLOOKUP($G19&amp;$B19&amp;$D19,High8x!$A$2:$N$141,8,FALSE),"")</f>
        <v/>
      </c>
      <c r="S19" s="51" t="str">
        <f>_xlfn.IFNA(VLOOKUP($G19&amp;$B19&amp;$D19,High8x!$A$2:$N$141,9,FALSE),"")</f>
        <v/>
      </c>
      <c r="T19" s="27">
        <f>_xlfn.IFNA(VLOOKUP($G19&amp;$C19&amp;$D19,High8x!$A$2:$N$141,8,FALSE),"")</f>
        <v>6.4127461960475002E-2</v>
      </c>
      <c r="U19" s="48">
        <f>_xlfn.IFNA(VLOOKUP($G19&amp;$C19&amp;$D19,High8x!$A$2:$N$141,9,FALSE),"")</f>
        <v>1120.8064099363401</v>
      </c>
      <c r="V19" s="28">
        <f t="shared" si="0"/>
        <v>4.9321278512189124E-6</v>
      </c>
      <c r="W19" s="27" t="str">
        <f t="shared" si="1"/>
        <v/>
      </c>
      <c r="X19" s="27">
        <f t="shared" si="10"/>
        <v>9.7733565218253868E-5</v>
      </c>
      <c r="Y19" s="28">
        <f t="shared" si="2"/>
        <v>5.1042932903535079E-6</v>
      </c>
      <c r="Z19" s="27" t="str">
        <f t="shared" si="3"/>
        <v/>
      </c>
      <c r="AA19" s="27">
        <f t="shared" si="4"/>
        <v>1.4243177300463095E-5</v>
      </c>
      <c r="AB19" s="31">
        <f t="shared" si="5"/>
        <v>3.2405801636899599E-3</v>
      </c>
      <c r="AC19" s="32" t="str">
        <f t="shared" si="6"/>
        <v/>
      </c>
      <c r="AD19" s="32">
        <f t="shared" si="7"/>
        <v>6.4127461960475002E-2</v>
      </c>
      <c r="AE19" s="28">
        <f t="shared" si="8"/>
        <v>6.7368042124164959E-2</v>
      </c>
      <c r="AF19" s="42">
        <f t="shared" si="11"/>
        <v>1120.8064099363401</v>
      </c>
    </row>
    <row r="20" spans="1:32" x14ac:dyDescent="0.25">
      <c r="A20" t="s">
        <v>73</v>
      </c>
      <c r="C20" t="s">
        <v>74</v>
      </c>
      <c r="D20" t="str">
        <f>VLOOKUP(F20,Crossref!$A$17:$B$21,2,FALSE)</f>
        <v>src_01</v>
      </c>
      <c r="E20" t="str">
        <f t="shared" si="9"/>
        <v>A. SacramentoZanobetti_45TO54</v>
      </c>
      <c r="F20" s="14" t="s">
        <v>54</v>
      </c>
      <c r="G20" s="14" t="s">
        <v>31</v>
      </c>
      <c r="H20" s="14" t="s">
        <v>13</v>
      </c>
      <c r="I20" s="14" t="s">
        <v>16</v>
      </c>
      <c r="J20" s="28">
        <f>_xlfn.IFNA(VLOOKUP($G20&amp;$A20&amp;$D20,Low2x!$A$2:$N$141,8,FALSE),"")</f>
        <v>1.93241303516083E-3</v>
      </c>
      <c r="K20" s="44">
        <f>_xlfn.IFNA(VLOOKUP($G20&amp;$A20&amp;$D20,Low2x!$A$2:$N$141,9,FALSE),"")</f>
        <v>2870.8332782479401</v>
      </c>
      <c r="L20" s="27" t="str">
        <f>_xlfn.IFNA(VLOOKUP($G20&amp;$B20&amp;$D20,Low2x!$A$2:$N$141,8,FALSE),"")</f>
        <v/>
      </c>
      <c r="M20" s="51" t="str">
        <f>_xlfn.IFNA(VLOOKUP($G20&amp;$B20&amp;$D20,Low2x!$A$2:$N$141,9,FALSE),"")</f>
        <v/>
      </c>
      <c r="N20" s="27">
        <f>_xlfn.IFNA(VLOOKUP($G20&amp;$C20&amp;$D20,Low2x!$A$2:$N$141,8,FALSE),"")</f>
        <v>3.5936931062867702E-2</v>
      </c>
      <c r="O20" s="48">
        <f>_xlfn.IFNA(VLOOKUP($G20&amp;$C20&amp;$D20,Low2x!$A$2:$N$141,9,FALSE),"")</f>
        <v>2870.8332782479401</v>
      </c>
      <c r="P20" s="28">
        <f>_xlfn.IFNA(VLOOKUP($G20&amp;$A20&amp;$D20,High8x!$A$2:$N$141,8,FALSE),"")</f>
        <v>7.6956559590822303E-3</v>
      </c>
      <c r="Q20" s="51">
        <f>_xlfn.IFNA(VLOOKUP($G20&amp;$A20&amp;$D20,High8x!$A$2:$N$141,9,FALSE),"")</f>
        <v>2870.8332782479401</v>
      </c>
      <c r="R20" s="27" t="str">
        <f>_xlfn.IFNA(VLOOKUP($G20&amp;$B20&amp;$D20,High8x!$A$2:$N$141,8,FALSE),"")</f>
        <v/>
      </c>
      <c r="S20" s="51" t="str">
        <f>_xlfn.IFNA(VLOOKUP($G20&amp;$B20&amp;$D20,High8x!$A$2:$N$141,9,FALSE),"")</f>
        <v/>
      </c>
      <c r="T20" s="27">
        <f>_xlfn.IFNA(VLOOKUP($G20&amp;$C20&amp;$D20,High8x!$A$2:$N$141,8,FALSE),"")</f>
        <v>0.14360737226870601</v>
      </c>
      <c r="U20" s="48">
        <f>_xlfn.IFNA(VLOOKUP($G20&amp;$C20&amp;$D20,High8x!$A$2:$N$141,9,FALSE),"")</f>
        <v>2870.8332782479401</v>
      </c>
      <c r="V20" s="28">
        <f t="shared" si="0"/>
        <v>1.1713908381954066E-5</v>
      </c>
      <c r="W20" s="27" t="str">
        <f t="shared" si="1"/>
        <v/>
      </c>
      <c r="X20" s="27">
        <f t="shared" si="10"/>
        <v>2.1884236017446812E-4</v>
      </c>
      <c r="Y20" s="28">
        <f t="shared" si="2"/>
        <v>1.1332060520363209E-5</v>
      </c>
      <c r="Z20" s="27" t="str">
        <f t="shared" si="3"/>
        <v/>
      </c>
      <c r="AA20" s="27">
        <f t="shared" si="4"/>
        <v>4.6783994254923078E-5</v>
      </c>
      <c r="AB20" s="31">
        <f t="shared" si="5"/>
        <v>7.6956559590822303E-3</v>
      </c>
      <c r="AC20" s="32" t="str">
        <f t="shared" si="6"/>
        <v/>
      </c>
      <c r="AD20" s="32">
        <f t="shared" si="7"/>
        <v>0.14360737226870601</v>
      </c>
      <c r="AE20" s="28">
        <f t="shared" si="8"/>
        <v>0.15130302822778824</v>
      </c>
      <c r="AF20" s="42">
        <f t="shared" si="11"/>
        <v>2870.8332782479401</v>
      </c>
    </row>
    <row r="21" spans="1:32" x14ac:dyDescent="0.25">
      <c r="A21" t="s">
        <v>73</v>
      </c>
      <c r="C21" t="s">
        <v>74</v>
      </c>
      <c r="D21" t="str">
        <f>VLOOKUP(F21,Crossref!$A$17:$B$21,2,FALSE)</f>
        <v>src_01</v>
      </c>
      <c r="E21" t="str">
        <f t="shared" si="9"/>
        <v>A. SacramentoZanobetti_55TO64</v>
      </c>
      <c r="F21" s="14" t="s">
        <v>54</v>
      </c>
      <c r="G21" s="14" t="s">
        <v>32</v>
      </c>
      <c r="H21" s="14" t="s">
        <v>13</v>
      </c>
      <c r="I21" s="14" t="s">
        <v>17</v>
      </c>
      <c r="J21" s="28">
        <f>_xlfn.IFNA(VLOOKUP($G21&amp;$A21&amp;$D21,Low2x!$A$2:$N$141,8,FALSE),"")</f>
        <v>3.1976599072057899E-3</v>
      </c>
      <c r="K21" s="44">
        <f>_xlfn.IFNA(VLOOKUP($G21&amp;$A21&amp;$D21,Low2x!$A$2:$N$141,9,FALSE),"")</f>
        <v>4823.9716729070196</v>
      </c>
      <c r="L21" s="27" t="str">
        <f>_xlfn.IFNA(VLOOKUP($G21&amp;$B21&amp;$D21,Low2x!$A$2:$N$141,8,FALSE),"")</f>
        <v/>
      </c>
      <c r="M21" s="51" t="str">
        <f>_xlfn.IFNA(VLOOKUP($G21&amp;$B21&amp;$D21,Low2x!$A$2:$N$141,9,FALSE),"")</f>
        <v/>
      </c>
      <c r="N21" s="27">
        <f>_xlfn.IFNA(VLOOKUP($G21&amp;$C21&amp;$D21,Low2x!$A$2:$N$141,8,FALSE),"")</f>
        <v>6.1131531221237302E-2</v>
      </c>
      <c r="O21" s="48">
        <f>_xlfn.IFNA(VLOOKUP($G21&amp;$C21&amp;$D21,Low2x!$A$2:$N$141,9,FALSE),"")</f>
        <v>4823.9716729070196</v>
      </c>
      <c r="P21" s="28">
        <f>_xlfn.IFNA(VLOOKUP($G21&amp;$A21&amp;$D21,High8x!$A$2:$N$141,8,FALSE),"")</f>
        <v>1.2731662560586301E-2</v>
      </c>
      <c r="Q21" s="51">
        <f>_xlfn.IFNA(VLOOKUP($G21&amp;$A21&amp;$D21,High8x!$A$2:$N$141,9,FALSE),"")</f>
        <v>4823.9716729070196</v>
      </c>
      <c r="R21" s="27" t="str">
        <f>_xlfn.IFNA(VLOOKUP($G21&amp;$B21&amp;$D21,High8x!$A$2:$N$141,8,FALSE),"")</f>
        <v/>
      </c>
      <c r="S21" s="51" t="str">
        <f>_xlfn.IFNA(VLOOKUP($G21&amp;$B21&amp;$D21,High8x!$A$2:$N$141,9,FALSE),"")</f>
        <v/>
      </c>
      <c r="T21" s="27">
        <f>_xlfn.IFNA(VLOOKUP($G21&amp;$C21&amp;$D21,High8x!$A$2:$N$141,8,FALSE),"")</f>
        <v>0.244251461374697</v>
      </c>
      <c r="U21" s="48">
        <f>_xlfn.IFNA(VLOOKUP($G21&amp;$C21&amp;$D21,High8x!$A$2:$N$141,9,FALSE),"")</f>
        <v>4823.9716729070196</v>
      </c>
      <c r="V21" s="28">
        <f t="shared" si="0"/>
        <v>1.9378054173537624E-5</v>
      </c>
      <c r="W21" s="27" t="str">
        <f t="shared" si="1"/>
        <v/>
      </c>
      <c r="X21" s="27">
        <f t="shared" si="10"/>
        <v>3.721949799867067E-4</v>
      </c>
      <c r="Y21" s="28">
        <f t="shared" si="2"/>
        <v>1.965902274561962E-5</v>
      </c>
      <c r="Z21" s="27" t="str">
        <f t="shared" si="3"/>
        <v/>
      </c>
      <c r="AA21" s="27">
        <f t="shared" si="4"/>
        <v>9.1554503417412558E-5</v>
      </c>
      <c r="AB21" s="31">
        <f t="shared" si="5"/>
        <v>1.2731662560586301E-2</v>
      </c>
      <c r="AC21" s="32" t="str">
        <f t="shared" si="6"/>
        <v/>
      </c>
      <c r="AD21" s="32">
        <f t="shared" si="7"/>
        <v>0.244251461374697</v>
      </c>
      <c r="AE21" s="28">
        <f t="shared" si="8"/>
        <v>0.25698312393528328</v>
      </c>
      <c r="AF21" s="42">
        <f t="shared" si="11"/>
        <v>4823.9716729070196</v>
      </c>
    </row>
    <row r="22" spans="1:32" x14ac:dyDescent="0.25">
      <c r="A22" t="s">
        <v>73</v>
      </c>
      <c r="C22" t="s">
        <v>74</v>
      </c>
      <c r="D22" t="str">
        <f>VLOOKUP(F22,Crossref!$A$17:$B$21,2,FALSE)</f>
        <v>src_01</v>
      </c>
      <c r="E22" t="str">
        <f t="shared" si="9"/>
        <v>A. SacramentoZanobetti_65TO99</v>
      </c>
      <c r="F22" s="14" t="s">
        <v>54</v>
      </c>
      <c r="G22" s="14" t="s">
        <v>33</v>
      </c>
      <c r="H22" s="14" t="s">
        <v>13</v>
      </c>
      <c r="I22" s="14" t="s">
        <v>11</v>
      </c>
      <c r="J22" s="28">
        <f>_xlfn.IFNA(VLOOKUP($G22&amp;$A22&amp;$D22,Low2x!$A$2:$N$141,8,FALSE),"")</f>
        <v>1.2175517160316699E-2</v>
      </c>
      <c r="K22" s="44">
        <f>_xlfn.IFNA(VLOOKUP($G22&amp;$A22&amp;$D22,Low2x!$A$2:$N$141,9,FALSE),"")</f>
        <v>20347.305822523798</v>
      </c>
      <c r="L22" s="27" t="str">
        <f>_xlfn.IFNA(VLOOKUP($G22&amp;$B22&amp;$D22,Low2x!$A$2:$N$141,8,FALSE),"")</f>
        <v/>
      </c>
      <c r="M22" s="51" t="str">
        <f>_xlfn.IFNA(VLOOKUP($G22&amp;$B22&amp;$D22,Low2x!$A$2:$N$141,9,FALSE),"")</f>
        <v/>
      </c>
      <c r="N22" s="27">
        <f>_xlfn.IFNA(VLOOKUP($G22&amp;$C22&amp;$D22,Low2x!$A$2:$N$141,8,FALSE),"")</f>
        <v>0.23856688960247399</v>
      </c>
      <c r="O22" s="48">
        <f>_xlfn.IFNA(VLOOKUP($G22&amp;$C22&amp;$D22,Low2x!$A$2:$N$141,9,FALSE),"")</f>
        <v>20347.305822523798</v>
      </c>
      <c r="P22" s="28">
        <f>_xlfn.IFNA(VLOOKUP($G22&amp;$A22&amp;$D22,High8x!$A$2:$N$141,8,FALSE),"")</f>
        <v>4.8497945379281697E-2</v>
      </c>
      <c r="Q22" s="51">
        <f>_xlfn.IFNA(VLOOKUP($G22&amp;$A22&amp;$D22,High8x!$A$2:$N$141,9,FALSE),"")</f>
        <v>20347.305822523798</v>
      </c>
      <c r="R22" s="27" t="str">
        <f>_xlfn.IFNA(VLOOKUP($G22&amp;$B22&amp;$D22,High8x!$A$2:$N$141,8,FALSE),"")</f>
        <v/>
      </c>
      <c r="S22" s="51" t="str">
        <f>_xlfn.IFNA(VLOOKUP($G22&amp;$B22&amp;$D22,High8x!$A$2:$N$141,9,FALSE),"")</f>
        <v/>
      </c>
      <c r="T22" s="27">
        <f>_xlfn.IFNA(VLOOKUP($G22&amp;$C22&amp;$D22,High8x!$A$2:$N$141,8,FALSE),"")</f>
        <v>0.95343297750108902</v>
      </c>
      <c r="U22" s="48">
        <f>_xlfn.IFNA(VLOOKUP($G22&amp;$C22&amp;$D22,High8x!$A$2:$N$141,9,FALSE),"")</f>
        <v>20347.305822523798</v>
      </c>
      <c r="V22" s="28">
        <f t="shared" si="0"/>
        <v>7.3826073615782518E-5</v>
      </c>
      <c r="W22" s="27" t="str">
        <f t="shared" si="1"/>
        <v/>
      </c>
      <c r="X22" s="27">
        <f t="shared" si="10"/>
        <v>1.4529798534524696E-3</v>
      </c>
      <c r="Y22" s="28">
        <f t="shared" si="2"/>
        <v>6.8041087328364613E-5</v>
      </c>
      <c r="Z22" s="27" t="str">
        <f t="shared" si="3"/>
        <v/>
      </c>
      <c r="AA22" s="27">
        <f t="shared" si="4"/>
        <v>2.7819363626901961E-4</v>
      </c>
      <c r="AB22" s="31">
        <f t="shared" si="5"/>
        <v>4.8497945379281697E-2</v>
      </c>
      <c r="AC22" s="32" t="str">
        <f t="shared" si="6"/>
        <v/>
      </c>
      <c r="AD22" s="32">
        <f t="shared" si="7"/>
        <v>0.95343297750108902</v>
      </c>
      <c r="AE22" s="28">
        <f t="shared" si="8"/>
        <v>1.0019309228803708</v>
      </c>
      <c r="AF22" s="42">
        <f t="shared" si="11"/>
        <v>20347.305822523798</v>
      </c>
    </row>
    <row r="23" spans="1:32" x14ac:dyDescent="0.25">
      <c r="A23" t="s">
        <v>75</v>
      </c>
      <c r="B23" t="s">
        <v>76</v>
      </c>
      <c r="D23" t="str">
        <f>VLOOKUP(F23,Crossref!$A$17:$B$21,2,FALSE)</f>
        <v>src_01</v>
      </c>
      <c r="E23" t="str">
        <f t="shared" si="9"/>
        <v>A. SacramentoKatsouyanni</v>
      </c>
      <c r="F23" s="14" t="s">
        <v>54</v>
      </c>
      <c r="G23" s="14" t="s">
        <v>34</v>
      </c>
      <c r="H23" s="14" t="s">
        <v>12</v>
      </c>
      <c r="I23" s="14" t="s">
        <v>11</v>
      </c>
      <c r="J23" s="28">
        <f>_xlfn.IFNA(VLOOKUP($G23&amp;$A23&amp;$D23,Low2x!$A$2:$N$141,8,FALSE),"")</f>
        <v>0.12956372283337</v>
      </c>
      <c r="K23" s="44">
        <f>_xlfn.IFNA(VLOOKUP($G23&amp;$A23&amp;$D23,Low2x!$A$2:$N$141,9,FALSE),"")</f>
        <v>90362.520197665697</v>
      </c>
      <c r="L23" s="27">
        <f>_xlfn.IFNA(VLOOKUP($G23&amp;$B23&amp;$D23,Low2x!$A$2:$N$141,8,FALSE),"")</f>
        <v>1.82339767703791E-2</v>
      </c>
      <c r="M23" s="51">
        <f>_xlfn.IFNA(VLOOKUP($G23&amp;$B23&amp;$D23,Low2x!$A$2:$N$141,9,FALSE),"")</f>
        <v>90362.520197665697</v>
      </c>
      <c r="N23" s="27" t="str">
        <f>_xlfn.IFNA(VLOOKUP($G23&amp;$C23&amp;$D23,Low2x!$A$2:$N$141,8,FALSE),"")</f>
        <v/>
      </c>
      <c r="O23" s="48" t="str">
        <f>_xlfn.IFNA(VLOOKUP($G23&amp;$C23&amp;$D23,Low2x!$A$2:$N$141,9,FALSE),"")</f>
        <v/>
      </c>
      <c r="P23" s="28">
        <f>_xlfn.IFNA(VLOOKUP($G23&amp;$A23&amp;$D23,High8x!$A$2:$N$141,8,FALSE),"")</f>
        <v>0.48840045418689099</v>
      </c>
      <c r="Q23" s="51">
        <f>_xlfn.IFNA(VLOOKUP($G23&amp;$A23&amp;$D23,High8x!$A$2:$N$141,9,FALSE),"")</f>
        <v>90362.520197665697</v>
      </c>
      <c r="R23" s="27">
        <f>_xlfn.IFNA(VLOOKUP($G23&amp;$B23&amp;$D23,High8x!$A$2:$N$141,8,FALSE),"")</f>
        <v>7.49294189084799E-2</v>
      </c>
      <c r="S23" s="51">
        <f>_xlfn.IFNA(VLOOKUP($G23&amp;$B23&amp;$D23,High8x!$A$2:$N$141,9,FALSE),"")</f>
        <v>90362.520197665697</v>
      </c>
      <c r="T23" s="27" t="str">
        <f>_xlfn.IFNA(VLOOKUP($G23&amp;$C23&amp;$D23,High8x!$A$2:$N$141,8,FALSE),"")</f>
        <v/>
      </c>
      <c r="U23" s="48" t="str">
        <f>_xlfn.IFNA(VLOOKUP($G23&amp;$C23&amp;$D23,High8x!$A$2:$N$141,9,FALSE),"")</f>
        <v/>
      </c>
      <c r="V23" s="28">
        <f t="shared" si="0"/>
        <v>7.2934294990553055E-4</v>
      </c>
      <c r="W23" s="27">
        <f t="shared" si="1"/>
        <v>1.1523463849207479E-4</v>
      </c>
      <c r="X23" s="27" t="str">
        <f t="shared" si="10"/>
        <v/>
      </c>
      <c r="Y23" s="28">
        <f t="shared" si="2"/>
        <v>9.9514790488629545E-3</v>
      </c>
      <c r="Z23" s="27">
        <f t="shared" si="3"/>
        <v>-6.6450394232116239E-4</v>
      </c>
      <c r="AA23" s="27" t="str">
        <f t="shared" si="4"/>
        <v/>
      </c>
      <c r="AB23" s="31">
        <f t="shared" si="5"/>
        <v>0.48840045418689099</v>
      </c>
      <c r="AC23" s="32">
        <f t="shared" si="6"/>
        <v>7.49294189084799E-2</v>
      </c>
      <c r="AD23" s="32" t="str">
        <f t="shared" si="7"/>
        <v/>
      </c>
      <c r="AE23" s="28">
        <f t="shared" si="8"/>
        <v>0.56332987309537086</v>
      </c>
      <c r="AF23" s="42">
        <f t="shared" si="11"/>
        <v>90362.520197665697</v>
      </c>
    </row>
    <row r="24" spans="1:32" x14ac:dyDescent="0.25">
      <c r="A24" t="s">
        <v>75</v>
      </c>
      <c r="B24" t="s">
        <v>76</v>
      </c>
      <c r="D24" t="str">
        <f>VLOOKUP(F24,Crossref!$A$17:$B$21,2,FALSE)</f>
        <v>src_01</v>
      </c>
      <c r="E24" t="str">
        <f t="shared" si="9"/>
        <v>A. SacramentoSmith</v>
      </c>
      <c r="F24" s="14" t="s">
        <v>54</v>
      </c>
      <c r="G24" s="14" t="s">
        <v>35</v>
      </c>
      <c r="H24" s="14" t="s">
        <v>19</v>
      </c>
      <c r="I24" s="14" t="s">
        <v>5</v>
      </c>
      <c r="J24" s="28">
        <f>_xlfn.IFNA(VLOOKUP($G24&amp;$A24&amp;$D24,Low2x!$A$2:$N$141,8,FALSE),"")</f>
        <v>8.0496327402879597E-2</v>
      </c>
      <c r="K24" s="44">
        <f>_xlfn.IFNA(VLOOKUP($G24&amp;$A24&amp;$D24,Low2x!$A$2:$N$141,9,FALSE),"")</f>
        <v>122895.724024788</v>
      </c>
      <c r="L24" s="27">
        <f>_xlfn.IFNA(VLOOKUP($G24&amp;$B24&amp;$D24,Low2x!$A$2:$N$141,8,FALSE),"")</f>
        <v>1.1468386860551001E-2</v>
      </c>
      <c r="M24" s="51">
        <f>_xlfn.IFNA(VLOOKUP($G24&amp;$B24&amp;$D24,Low2x!$A$2:$N$141,9,FALSE),"")</f>
        <v>122895.724024788</v>
      </c>
      <c r="N24" s="27" t="str">
        <f>_xlfn.IFNA(VLOOKUP($G24&amp;$C24&amp;$D24,Low2x!$A$2:$N$141,8,FALSE),"")</f>
        <v/>
      </c>
      <c r="O24" s="48" t="str">
        <f>_xlfn.IFNA(VLOOKUP($G24&amp;$C24&amp;$D24,Low2x!$A$2:$N$141,9,FALSE),"")</f>
        <v/>
      </c>
      <c r="P24" s="28">
        <f>_xlfn.IFNA(VLOOKUP($G24&amp;$A24&amp;$D24,High8x!$A$2:$N$141,8,FALSE),"")</f>
        <v>0.30210161619428599</v>
      </c>
      <c r="Q24" s="51">
        <f>_xlfn.IFNA(VLOOKUP($G24&amp;$A24&amp;$D24,High8x!$A$2:$N$141,9,FALSE),"")</f>
        <v>122895.724024788</v>
      </c>
      <c r="R24" s="27">
        <f>_xlfn.IFNA(VLOOKUP($G24&amp;$B24&amp;$D24,High8x!$A$2:$N$141,8,FALSE),"")</f>
        <v>4.7154424068380003E-2</v>
      </c>
      <c r="S24" s="51">
        <f>_xlfn.IFNA(VLOOKUP($G24&amp;$B24&amp;$D24,High8x!$A$2:$N$141,9,FALSE),"")</f>
        <v>122895.724024788</v>
      </c>
      <c r="T24" s="27" t="str">
        <f>_xlfn.IFNA(VLOOKUP($G24&amp;$C24&amp;$D24,High8x!$A$2:$N$141,8,FALSE),"")</f>
        <v/>
      </c>
      <c r="U24" s="48" t="str">
        <f>_xlfn.IFNA(VLOOKUP($G24&amp;$C24&amp;$D24,High8x!$A$2:$N$141,9,FALSE),"")</f>
        <v/>
      </c>
      <c r="V24" s="28">
        <f t="shared" si="0"/>
        <v>4.5041725364106989E-4</v>
      </c>
      <c r="W24" s="27">
        <f t="shared" si="1"/>
        <v>7.2532595950871947E-5</v>
      </c>
      <c r="X24" s="27" t="str">
        <f t="shared" si="10"/>
        <v/>
      </c>
      <c r="Y24" s="28">
        <f t="shared" si="2"/>
        <v>6.6278978057441318E-3</v>
      </c>
      <c r="Z24" s="27">
        <f t="shared" si="3"/>
        <v>-4.2695887539199312E-4</v>
      </c>
      <c r="AA24" s="27" t="str">
        <f t="shared" si="4"/>
        <v/>
      </c>
      <c r="AB24" s="31">
        <f t="shared" si="5"/>
        <v>0.30210161619428599</v>
      </c>
      <c r="AC24" s="32">
        <f t="shared" si="6"/>
        <v>4.7154424068380003E-2</v>
      </c>
      <c r="AD24" s="32" t="str">
        <f t="shared" si="7"/>
        <v/>
      </c>
      <c r="AE24" s="28">
        <f t="shared" si="8"/>
        <v>0.34925604026266599</v>
      </c>
      <c r="AF24" s="42">
        <f t="shared" si="11"/>
        <v>122895.724024788</v>
      </c>
    </row>
    <row r="25" spans="1:32" x14ac:dyDescent="0.25">
      <c r="A25" t="s">
        <v>75</v>
      </c>
      <c r="B25" t="s">
        <v>76</v>
      </c>
      <c r="D25" t="str">
        <f>VLOOKUP(F25,Crossref!$A$17:$B$21,2,FALSE)</f>
        <v>src_01</v>
      </c>
      <c r="E25" t="str">
        <f t="shared" si="9"/>
        <v>A. SacramentoMar_and_Koenig_0TO17</v>
      </c>
      <c r="F25" s="14" t="s">
        <v>54</v>
      </c>
      <c r="G25" s="14" t="s">
        <v>36</v>
      </c>
      <c r="H25" s="14" t="s">
        <v>4</v>
      </c>
      <c r="I25" s="14" t="s">
        <v>20</v>
      </c>
      <c r="J25" s="28">
        <f>_xlfn.IFNA(VLOOKUP($G25&amp;$A25&amp;$D25,Low2x!$A$2:$N$141,8,FALSE),"")</f>
        <v>0.64397241335566002</v>
      </c>
      <c r="K25" s="44">
        <f>_xlfn.IFNA(VLOOKUP($G25&amp;$A25&amp;$D25,Low2x!$A$2:$N$141,9,FALSE),"")</f>
        <v>24022.795647406401</v>
      </c>
      <c r="L25" s="27">
        <f>_xlfn.IFNA(VLOOKUP($G25&amp;$B25&amp;$D25,Low2x!$A$2:$N$141,8,FALSE),"")</f>
        <v>9.8448696638934297E-2</v>
      </c>
      <c r="M25" s="51">
        <f>_xlfn.IFNA(VLOOKUP($G25&amp;$B25&amp;$D25,Low2x!$A$2:$N$141,9,FALSE),"")</f>
        <v>24022.795647406401</v>
      </c>
      <c r="N25" s="27" t="str">
        <f>_xlfn.IFNA(VLOOKUP($G25&amp;$C25&amp;$D25,Low2x!$A$2:$N$141,8,FALSE),"")</f>
        <v/>
      </c>
      <c r="O25" s="48" t="str">
        <f>_xlfn.IFNA(VLOOKUP($G25&amp;$C25&amp;$D25,Low2x!$A$2:$N$141,9,FALSE),"")</f>
        <v/>
      </c>
      <c r="P25" s="28">
        <f>_xlfn.IFNA(VLOOKUP($G25&amp;$A25&amp;$D25,High8x!$A$2:$N$141,8,FALSE),"")</f>
        <v>2.42055304641169</v>
      </c>
      <c r="Q25" s="51">
        <f>_xlfn.IFNA(VLOOKUP($G25&amp;$A25&amp;$D25,High8x!$A$2:$N$141,9,FALSE),"")</f>
        <v>24022.795647406401</v>
      </c>
      <c r="R25" s="27">
        <f>_xlfn.IFNA(VLOOKUP($G25&amp;$B25&amp;$D25,High8x!$A$2:$N$141,8,FALSE),"")</f>
        <v>0.40453486721545401</v>
      </c>
      <c r="S25" s="51">
        <f>_xlfn.IFNA(VLOOKUP($G25&amp;$B25&amp;$D25,High8x!$A$2:$N$141,9,FALSE),"")</f>
        <v>24022.795647406401</v>
      </c>
      <c r="T25" s="27" t="str">
        <f>_xlfn.IFNA(VLOOKUP($G25&amp;$C25&amp;$D25,High8x!$A$2:$N$141,8,FALSE),"")</f>
        <v/>
      </c>
      <c r="U25" s="48" t="str">
        <f>_xlfn.IFNA(VLOOKUP($G25&amp;$C25&amp;$D25,High8x!$A$2:$N$141,9,FALSE),"")</f>
        <v/>
      </c>
      <c r="V25" s="28">
        <f t="shared" si="0"/>
        <v>3.6109362460488414E-3</v>
      </c>
      <c r="W25" s="27">
        <f t="shared" si="1"/>
        <v>6.2212636296040595E-4</v>
      </c>
      <c r="X25" s="27" t="str">
        <f t="shared" si="10"/>
        <v/>
      </c>
      <c r="Y25" s="28">
        <f t="shared" si="2"/>
        <v>5.177886900365003E-2</v>
      </c>
      <c r="Z25" s="27">
        <f t="shared" si="3"/>
        <v>-3.580026886572274E-3</v>
      </c>
      <c r="AA25" s="27" t="str">
        <f t="shared" si="4"/>
        <v/>
      </c>
      <c r="AB25" s="31">
        <f t="shared" si="5"/>
        <v>2.42055304641169</v>
      </c>
      <c r="AC25" s="32">
        <f t="shared" si="6"/>
        <v>0.40453486721545401</v>
      </c>
      <c r="AD25" s="32" t="str">
        <f t="shared" si="7"/>
        <v/>
      </c>
      <c r="AE25" s="28">
        <f t="shared" si="8"/>
        <v>2.8250879136271441</v>
      </c>
      <c r="AF25" s="42">
        <f t="shared" si="11"/>
        <v>24022.795647406401</v>
      </c>
    </row>
    <row r="26" spans="1:32" x14ac:dyDescent="0.25">
      <c r="A26" t="s">
        <v>75</v>
      </c>
      <c r="B26" t="s">
        <v>76</v>
      </c>
      <c r="D26" t="str">
        <f>VLOOKUP(F26,Crossref!$A$17:$B$21,2,FALSE)</f>
        <v>src_01</v>
      </c>
      <c r="E26" t="str">
        <f t="shared" si="9"/>
        <v>A. SacramentoMar_and_Koenig_18TO99</v>
      </c>
      <c r="F26" s="14" t="s">
        <v>54</v>
      </c>
      <c r="G26" s="14" t="s">
        <v>37</v>
      </c>
      <c r="H26" s="14" t="s">
        <v>4</v>
      </c>
      <c r="I26" s="14" t="s">
        <v>21</v>
      </c>
      <c r="J26" s="28">
        <f>_xlfn.IFNA(VLOOKUP($G26&amp;$A26&amp;$D26,Low2x!$A$2:$N$141,8,FALSE),"")</f>
        <v>1.04190333458687</v>
      </c>
      <c r="K26" s="44">
        <f>_xlfn.IFNA(VLOOKUP($G26&amp;$A26&amp;$D26,Low2x!$A$2:$N$141,9,FALSE),"")</f>
        <v>55248.158270880696</v>
      </c>
      <c r="L26" s="27">
        <f>_xlfn.IFNA(VLOOKUP($G26&amp;$B26&amp;$D26,Low2x!$A$2:$N$141,8,FALSE),"")</f>
        <v>0.159969517548847</v>
      </c>
      <c r="M26" s="51">
        <f>_xlfn.IFNA(VLOOKUP($G26&amp;$B26&amp;$D26,Low2x!$A$2:$N$141,9,FALSE),"")</f>
        <v>55248.158270880696</v>
      </c>
      <c r="N26" s="27" t="str">
        <f>_xlfn.IFNA(VLOOKUP($G26&amp;$C26&amp;$D26,Low2x!$A$2:$N$141,8,FALSE),"")</f>
        <v/>
      </c>
      <c r="O26" s="48" t="str">
        <f>_xlfn.IFNA(VLOOKUP($G26&amp;$C26&amp;$D26,Low2x!$A$2:$N$141,9,FALSE),"")</f>
        <v/>
      </c>
      <c r="P26" s="28">
        <f>_xlfn.IFNA(VLOOKUP($G26&amp;$A26&amp;$D26,High8x!$A$2:$N$141,8,FALSE),"")</f>
        <v>3.9036534819145898</v>
      </c>
      <c r="Q26" s="51">
        <f>_xlfn.IFNA(VLOOKUP($G26&amp;$A26&amp;$D26,High8x!$A$2:$N$141,9,FALSE),"")</f>
        <v>55248.158270880696</v>
      </c>
      <c r="R26" s="27">
        <f>_xlfn.IFNA(VLOOKUP($G26&amp;$B26&amp;$D26,High8x!$A$2:$N$141,8,FALSE),"")</f>
        <v>0.65748064044164201</v>
      </c>
      <c r="S26" s="51">
        <f>_xlfn.IFNA(VLOOKUP($G26&amp;$B26&amp;$D26,High8x!$A$2:$N$141,9,FALSE),"")</f>
        <v>55248.158270880696</v>
      </c>
      <c r="T26" s="27" t="str">
        <f>_xlfn.IFNA(VLOOKUP($G26&amp;$C26&amp;$D26,High8x!$A$2:$N$141,8,FALSE),"")</f>
        <v/>
      </c>
      <c r="U26" s="48" t="str">
        <f>_xlfn.IFNA(VLOOKUP($G26&amp;$C26&amp;$D26,High8x!$A$2:$N$141,9,FALSE),"")</f>
        <v/>
      </c>
      <c r="V26" s="28">
        <f t="shared" si="0"/>
        <v>5.8165653400969915E-3</v>
      </c>
      <c r="W26" s="27">
        <f t="shared" si="1"/>
        <v>1.0112014692942987E-3</v>
      </c>
      <c r="X26" s="27" t="str">
        <f t="shared" si="10"/>
        <v/>
      </c>
      <c r="Y26" s="28">
        <f t="shared" si="2"/>
        <v>8.7986618810963257E-2</v>
      </c>
      <c r="Z26" s="27">
        <f t="shared" si="3"/>
        <v>-5.8675234154179634E-3</v>
      </c>
      <c r="AA26" s="27" t="str">
        <f t="shared" si="4"/>
        <v/>
      </c>
      <c r="AB26" s="31">
        <f t="shared" si="5"/>
        <v>3.9036534819145898</v>
      </c>
      <c r="AC26" s="32">
        <f t="shared" si="6"/>
        <v>0.65748064044164201</v>
      </c>
      <c r="AD26" s="32" t="str">
        <f t="shared" si="7"/>
        <v/>
      </c>
      <c r="AE26" s="28">
        <f t="shared" si="8"/>
        <v>4.5611341223562318</v>
      </c>
      <c r="AF26" s="42">
        <f t="shared" si="11"/>
        <v>55248.158270880696</v>
      </c>
    </row>
    <row r="27" spans="1:32" x14ac:dyDescent="0.25">
      <c r="A27" t="s">
        <v>73</v>
      </c>
      <c r="C27" t="s">
        <v>74</v>
      </c>
      <c r="D27" t="str">
        <f>VLOOKUP(F27,Crossref!$A$17:$B$21,2,FALSE)</f>
        <v>src_02</v>
      </c>
      <c r="E27" t="str">
        <f t="shared" si="9"/>
        <v>B. Rancho CordovaMar</v>
      </c>
      <c r="F27" s="15" t="s">
        <v>55</v>
      </c>
      <c r="G27" s="15" t="s">
        <v>24</v>
      </c>
      <c r="H27" s="15" t="s">
        <v>4</v>
      </c>
      <c r="I27" s="15" t="s">
        <v>5</v>
      </c>
      <c r="J27" s="28">
        <f>_xlfn.IFNA(VLOOKUP($G27&amp;$A27&amp;$D27,Low2x!$A$2:$N$141,8,FALSE),"")</f>
        <v>9.8203936901607794E-2</v>
      </c>
      <c r="K27" s="44">
        <f>_xlfn.IFNA(VLOOKUP($G27&amp;$A27&amp;$D27,Low2x!$A$2:$N$141,9,FALSE),"")</f>
        <v>79270.956926699495</v>
      </c>
      <c r="L27" s="27" t="str">
        <f>_xlfn.IFNA(VLOOKUP($G27&amp;$B27&amp;$D27,Low2x!$A$2:$N$141,8,FALSE),"")</f>
        <v/>
      </c>
      <c r="M27" s="51" t="str">
        <f>_xlfn.IFNA(VLOOKUP($G27&amp;$B27&amp;$D27,Low2x!$A$2:$N$141,9,FALSE),"")</f>
        <v/>
      </c>
      <c r="N27" s="27">
        <f>_xlfn.IFNA(VLOOKUP($G27&amp;$C27&amp;$D27,Low2x!$A$2:$N$141,8,FALSE),"")</f>
        <v>1.7569722858088599</v>
      </c>
      <c r="O27" s="48">
        <f>_xlfn.IFNA(VLOOKUP($G27&amp;$C27&amp;$D27,Low2x!$A$2:$N$141,9,FALSE),"")</f>
        <v>79270.956926699495</v>
      </c>
      <c r="P27" s="28">
        <f>_xlfn.IFNA(VLOOKUP($G27&amp;$A27&amp;$D27,High8x!$A$2:$N$141,8,FALSE),"")</f>
        <v>0.39435194625996201</v>
      </c>
      <c r="Q27" s="51">
        <f>_xlfn.IFNA(VLOOKUP($G27&amp;$A27&amp;$D27,High8x!$A$2:$N$141,9,FALSE),"")</f>
        <v>79270.956926699495</v>
      </c>
      <c r="R27" s="27" t="str">
        <f>_xlfn.IFNA(VLOOKUP($G27&amp;$B27&amp;$D27,High8x!$A$2:$N$141,8,FALSE),"")</f>
        <v/>
      </c>
      <c r="S27" s="51" t="str">
        <f>_xlfn.IFNA(VLOOKUP($G27&amp;$B27&amp;$D27,High8x!$A$2:$N$141,9,FALSE),"")</f>
        <v/>
      </c>
      <c r="T27" s="27">
        <f>_xlfn.IFNA(VLOOKUP($G27&amp;$C27&amp;$D27,High8x!$A$2:$N$141,8,FALSE),"")</f>
        <v>7.0240669122053498</v>
      </c>
      <c r="U27" s="48">
        <f>_xlfn.IFNA(VLOOKUP($G27&amp;$C27&amp;$D27,High8x!$A$2:$N$141,9,FALSE),"")</f>
        <v>79270.956926699495</v>
      </c>
      <c r="V27" s="28">
        <f t="shared" si="0"/>
        <v>6.0192684828933789E-4</v>
      </c>
      <c r="W27" s="27" t="str">
        <f t="shared" si="1"/>
        <v/>
      </c>
      <c r="X27" s="27">
        <f t="shared" si="10"/>
        <v>1.0705476882919696E-2</v>
      </c>
      <c r="Y27" s="28">
        <f t="shared" si="2"/>
        <v>-5.1206621784366524E-4</v>
      </c>
      <c r="Z27" s="27" t="str">
        <f t="shared" si="3"/>
        <v/>
      </c>
      <c r="AA27" s="27">
        <f t="shared" si="4"/>
        <v>1.2740770100290177E-3</v>
      </c>
      <c r="AB27" s="31">
        <f t="shared" si="5"/>
        <v>0.39435194625996201</v>
      </c>
      <c r="AC27" s="32" t="str">
        <f t="shared" si="6"/>
        <v/>
      </c>
      <c r="AD27" s="32">
        <f t="shared" si="7"/>
        <v>7.0240669122053498</v>
      </c>
      <c r="AE27" s="28">
        <f t="shared" si="8"/>
        <v>7.4184188584653121</v>
      </c>
      <c r="AF27" s="42">
        <f t="shared" si="11"/>
        <v>79270.956926699495</v>
      </c>
    </row>
    <row r="28" spans="1:32" x14ac:dyDescent="0.25">
      <c r="A28" t="s">
        <v>73</v>
      </c>
      <c r="C28" t="s">
        <v>74</v>
      </c>
      <c r="D28" t="str">
        <f>VLOOKUP(F28,Crossref!$A$17:$B$21,2,FALSE)</f>
        <v>src_02</v>
      </c>
      <c r="E28" t="str">
        <f t="shared" si="9"/>
        <v>B. Rancho CordovaKrewski</v>
      </c>
      <c r="F28" s="15" t="s">
        <v>55</v>
      </c>
      <c r="G28" s="15" t="s">
        <v>25</v>
      </c>
      <c r="H28" s="15" t="s">
        <v>6</v>
      </c>
      <c r="I28" s="15" t="s">
        <v>7</v>
      </c>
      <c r="J28" s="28">
        <f>_xlfn.IFNA(VLOOKUP($G28&amp;$A28&amp;$D28,Low2x!$A$2:$N$141,8,FALSE),"")</f>
        <v>0.23075135403633801</v>
      </c>
      <c r="K28" s="44">
        <f>_xlfn.IFNA(VLOOKUP($G28&amp;$A28&amp;$D28,Low2x!$A$2:$N$141,9,FALSE),"")</f>
        <v>184209.65849495199</v>
      </c>
      <c r="L28" s="27" t="str">
        <f>_xlfn.IFNA(VLOOKUP($G28&amp;$B28&amp;$D28,Low2x!$A$2:$N$141,8,FALSE),"")</f>
        <v/>
      </c>
      <c r="M28" s="51" t="str">
        <f>_xlfn.IFNA(VLOOKUP($G28&amp;$B28&amp;$D28,Low2x!$A$2:$N$141,9,FALSE),"")</f>
        <v/>
      </c>
      <c r="N28" s="27">
        <f>_xlfn.IFNA(VLOOKUP($G28&amp;$C28&amp;$D28,Low2x!$A$2:$N$141,8,FALSE),"")</f>
        <v>4.4816154691089096</v>
      </c>
      <c r="O28" s="48">
        <f>_xlfn.IFNA(VLOOKUP($G28&amp;$C28&amp;$D28,Low2x!$A$2:$N$141,9,FALSE),"")</f>
        <v>184209.65849495199</v>
      </c>
      <c r="P28" s="28">
        <f>_xlfn.IFNA(VLOOKUP($G28&amp;$A28&amp;$D28,High8x!$A$2:$N$141,8,FALSE),"")</f>
        <v>0.92678433084937495</v>
      </c>
      <c r="Q28" s="51">
        <f>_xlfn.IFNA(VLOOKUP($G28&amp;$A28&amp;$D28,High8x!$A$2:$N$141,9,FALSE),"")</f>
        <v>184209.65849495199</v>
      </c>
      <c r="R28" s="27" t="str">
        <f>_xlfn.IFNA(VLOOKUP($G28&amp;$B28&amp;$D28,High8x!$A$2:$N$141,8,FALSE),"")</f>
        <v/>
      </c>
      <c r="S28" s="51" t="str">
        <f>_xlfn.IFNA(VLOOKUP($G28&amp;$B28&amp;$D28,High8x!$A$2:$N$141,9,FALSE),"")</f>
        <v/>
      </c>
      <c r="T28" s="27">
        <f>_xlfn.IFNA(VLOOKUP($G28&amp;$C28&amp;$D28,High8x!$A$2:$N$141,8,FALSE),"")</f>
        <v>17.936714471389301</v>
      </c>
      <c r="U28" s="48">
        <f>_xlfn.IFNA(VLOOKUP($G28&amp;$C28&amp;$D28,High8x!$A$2:$N$141,9,FALSE),"")</f>
        <v>184209.65849495199</v>
      </c>
      <c r="V28" s="28">
        <f t="shared" si="0"/>
        <v>1.4147011723842212E-3</v>
      </c>
      <c r="W28" s="27" t="str">
        <f t="shared" si="1"/>
        <v/>
      </c>
      <c r="X28" s="27">
        <f t="shared" si="10"/>
        <v>2.7347762199756893E-2</v>
      </c>
      <c r="Y28" s="28">
        <f t="shared" si="2"/>
        <v>-1.2596382346742319E-3</v>
      </c>
      <c r="Z28" s="27" t="str">
        <f t="shared" si="3"/>
        <v/>
      </c>
      <c r="AA28" s="27">
        <f t="shared" si="4"/>
        <v>-3.4175316512197185E-3</v>
      </c>
      <c r="AB28" s="31">
        <f t="shared" si="5"/>
        <v>0.92678433084937495</v>
      </c>
      <c r="AC28" s="32" t="str">
        <f t="shared" si="6"/>
        <v/>
      </c>
      <c r="AD28" s="32">
        <f t="shared" si="7"/>
        <v>17.936714471389301</v>
      </c>
      <c r="AE28" s="28">
        <f t="shared" si="8"/>
        <v>18.863498802238677</v>
      </c>
      <c r="AF28" s="42">
        <f t="shared" si="11"/>
        <v>184209.65849495199</v>
      </c>
    </row>
    <row r="29" spans="1:32" x14ac:dyDescent="0.25">
      <c r="A29" t="s">
        <v>73</v>
      </c>
      <c r="C29" t="s">
        <v>74</v>
      </c>
      <c r="D29" t="str">
        <f>VLOOKUP(F29,Crossref!$A$17:$B$21,2,FALSE)</f>
        <v>src_02</v>
      </c>
      <c r="E29" t="str">
        <f t="shared" si="9"/>
        <v>B. Rancho CordovaSheppard</v>
      </c>
      <c r="F29" s="15" t="s">
        <v>55</v>
      </c>
      <c r="G29" s="15" t="s">
        <v>26</v>
      </c>
      <c r="H29" s="15" t="s">
        <v>8</v>
      </c>
      <c r="I29" s="15" t="s">
        <v>9</v>
      </c>
      <c r="J29" s="28">
        <f>_xlfn.IFNA(VLOOKUP($G29&amp;$A29&amp;$D29,Low2x!$A$2:$N$141,8,FALSE),"")</f>
        <v>6.2204773322648904E-3</v>
      </c>
      <c r="K29" s="44">
        <f>_xlfn.IFNA(VLOOKUP($G29&amp;$A29&amp;$D29,Low2x!$A$2:$N$141,9,FALSE),"")</f>
        <v>8849.9098499830798</v>
      </c>
      <c r="L29" s="27" t="str">
        <f>_xlfn.IFNA(VLOOKUP($G29&amp;$B29&amp;$D29,Low2x!$A$2:$N$141,8,FALSE),"")</f>
        <v/>
      </c>
      <c r="M29" s="51" t="str">
        <f>_xlfn.IFNA(VLOOKUP($G29&amp;$B29&amp;$D29,Low2x!$A$2:$N$141,9,FALSE),"")</f>
        <v/>
      </c>
      <c r="N29" s="27">
        <f>_xlfn.IFNA(VLOOKUP($G29&amp;$C29&amp;$D29,Low2x!$A$2:$N$141,8,FALSE),"")</f>
        <v>0.112281035909748</v>
      </c>
      <c r="O29" s="48">
        <f>_xlfn.IFNA(VLOOKUP($G29&amp;$C29&amp;$D29,Low2x!$A$2:$N$141,9,FALSE),"")</f>
        <v>8849.9098499830798</v>
      </c>
      <c r="P29" s="28">
        <f>_xlfn.IFNA(VLOOKUP($G29&amp;$A29&amp;$D29,High8x!$A$2:$N$141,8,FALSE),"")</f>
        <v>2.4965966002983699E-2</v>
      </c>
      <c r="Q29" s="51">
        <f>_xlfn.IFNA(VLOOKUP($G29&amp;$A29&amp;$D29,High8x!$A$2:$N$141,9,FALSE),"")</f>
        <v>8849.9098499830798</v>
      </c>
      <c r="R29" s="27" t="str">
        <f>_xlfn.IFNA(VLOOKUP($G29&amp;$B29&amp;$D29,High8x!$A$2:$N$141,8,FALSE),"")</f>
        <v/>
      </c>
      <c r="S29" s="51" t="str">
        <f>_xlfn.IFNA(VLOOKUP($G29&amp;$B29&amp;$D29,High8x!$A$2:$N$141,9,FALSE),"")</f>
        <v/>
      </c>
      <c r="T29" s="27">
        <f>_xlfn.IFNA(VLOOKUP($G29&amp;$C29&amp;$D29,High8x!$A$2:$N$141,8,FALSE),"")</f>
        <v>0.44919609125559001</v>
      </c>
      <c r="U29" s="48">
        <f>_xlfn.IFNA(VLOOKUP($G29&amp;$C29&amp;$D29,High8x!$A$2:$N$141,9,FALSE),"")</f>
        <v>8849.9098499830798</v>
      </c>
      <c r="V29" s="28">
        <f t="shared" ref="V29:V71" si="12">IFERROR((P29-J29)/($F$8-$F$7),"")</f>
        <v>3.8100586729103268E-5</v>
      </c>
      <c r="W29" s="27" t="str">
        <f t="shared" si="1"/>
        <v/>
      </c>
      <c r="X29" s="27">
        <f t="shared" si="10"/>
        <v>6.8478669785740245E-4</v>
      </c>
      <c r="Y29" s="28">
        <f t="shared" si="2"/>
        <v>-2.8018891308045912E-5</v>
      </c>
      <c r="Z29" s="27" t="str">
        <f t="shared" si="3"/>
        <v/>
      </c>
      <c r="AA29" s="27">
        <f t="shared" si="4"/>
        <v>-2.3982538865985337E-5</v>
      </c>
      <c r="AB29" s="31">
        <f t="shared" si="5"/>
        <v>2.4965966002983699E-2</v>
      </c>
      <c r="AC29" s="32" t="str">
        <f t="shared" si="6"/>
        <v/>
      </c>
      <c r="AD29" s="32">
        <f t="shared" si="7"/>
        <v>0.44919609125559001</v>
      </c>
      <c r="AE29" s="28">
        <f t="shared" si="8"/>
        <v>0.47416205725857369</v>
      </c>
      <c r="AF29" s="42">
        <f t="shared" si="11"/>
        <v>8849.9098499830798</v>
      </c>
    </row>
    <row r="30" spans="1:32" x14ac:dyDescent="0.25">
      <c r="A30" t="s">
        <v>73</v>
      </c>
      <c r="C30" t="s">
        <v>74</v>
      </c>
      <c r="D30" t="str">
        <f>VLOOKUP(F30,Crossref!$A$17:$B$21,2,FALSE)</f>
        <v>src_02</v>
      </c>
      <c r="E30" t="str">
        <f t="shared" si="9"/>
        <v>B. Rancho CordovaBell</v>
      </c>
      <c r="F30" s="15" t="s">
        <v>55</v>
      </c>
      <c r="G30" s="15" t="s">
        <v>27</v>
      </c>
      <c r="H30" s="15" t="s">
        <v>10</v>
      </c>
      <c r="I30" s="15" t="s">
        <v>11</v>
      </c>
      <c r="J30" s="28">
        <f>_xlfn.IFNA(VLOOKUP($G30&amp;$A30&amp;$D30,Low2x!$A$2:$N$141,8,FALSE),"")</f>
        <v>1.8578627155971399E-2</v>
      </c>
      <c r="K30" s="44">
        <f>_xlfn.IFNA(VLOOKUP($G30&amp;$A30&amp;$D30,Low2x!$A$2:$N$141,9,FALSE),"")</f>
        <v>105128.139830499</v>
      </c>
      <c r="L30" s="27" t="str">
        <f>_xlfn.IFNA(VLOOKUP($G30&amp;$B30&amp;$D30,Low2x!$A$2:$N$141,8,FALSE),"")</f>
        <v/>
      </c>
      <c r="M30" s="51" t="str">
        <f>_xlfn.IFNA(VLOOKUP($G30&amp;$B30&amp;$D30,Low2x!$A$2:$N$141,9,FALSE),"")</f>
        <v/>
      </c>
      <c r="N30" s="27">
        <f>_xlfn.IFNA(VLOOKUP($G30&amp;$C30&amp;$D30,Low2x!$A$2:$N$141,8,FALSE),"")</f>
        <v>0.37892710634188098</v>
      </c>
      <c r="O30" s="48">
        <f>_xlfn.IFNA(VLOOKUP($G30&amp;$C30&amp;$D30,Low2x!$A$2:$N$141,9,FALSE),"")</f>
        <v>105128.139830499</v>
      </c>
      <c r="P30" s="28">
        <f>_xlfn.IFNA(VLOOKUP($G30&amp;$A30&amp;$D30,High8x!$A$2:$N$141,8,FALSE),"")</f>
        <v>7.4516647213247397E-2</v>
      </c>
      <c r="Q30" s="51">
        <f>_xlfn.IFNA(VLOOKUP($G30&amp;$A30&amp;$D30,High8x!$A$2:$N$141,9,FALSE),"")</f>
        <v>105128.139830499</v>
      </c>
      <c r="R30" s="27" t="str">
        <f>_xlfn.IFNA(VLOOKUP($G30&amp;$B30&amp;$D30,High8x!$A$2:$N$141,8,FALSE),"")</f>
        <v/>
      </c>
      <c r="S30" s="51" t="str">
        <f>_xlfn.IFNA(VLOOKUP($G30&amp;$B30&amp;$D30,High8x!$A$2:$N$141,9,FALSE),"")</f>
        <v/>
      </c>
      <c r="T30" s="27">
        <f>_xlfn.IFNA(VLOOKUP($G30&amp;$C30&amp;$D30,High8x!$A$2:$N$141,8,FALSE),"")</f>
        <v>1.51996580235644</v>
      </c>
      <c r="U30" s="48">
        <f>_xlfn.IFNA(VLOOKUP($G30&amp;$C30&amp;$D30,High8x!$A$2:$N$141,9,FALSE),"")</f>
        <v>105128.139830499</v>
      </c>
      <c r="V30" s="28">
        <f t="shared" si="12"/>
        <v>1.1369516271804064E-4</v>
      </c>
      <c r="W30" s="27" t="str">
        <f t="shared" si="1"/>
        <v/>
      </c>
      <c r="X30" s="27">
        <f t="shared" si="10"/>
        <v>2.3191843414930059E-3</v>
      </c>
      <c r="Y30" s="28">
        <f t="shared" si="2"/>
        <v>-6.7379529787262027E-5</v>
      </c>
      <c r="Z30" s="27" t="str">
        <f t="shared" si="3"/>
        <v/>
      </c>
      <c r="AA30" s="27">
        <f t="shared" si="4"/>
        <v>-1.4191256629718652E-3</v>
      </c>
      <c r="AB30" s="31">
        <f t="shared" si="5"/>
        <v>7.4516647213247397E-2</v>
      </c>
      <c r="AC30" s="32" t="str">
        <f t="shared" si="6"/>
        <v/>
      </c>
      <c r="AD30" s="32">
        <f t="shared" si="7"/>
        <v>1.51996580235644</v>
      </c>
      <c r="AE30" s="28">
        <f t="shared" si="8"/>
        <v>1.5944824495696874</v>
      </c>
      <c r="AF30" s="42">
        <f t="shared" si="11"/>
        <v>105128.139830499</v>
      </c>
    </row>
    <row r="31" spans="1:32" x14ac:dyDescent="0.25">
      <c r="A31" t="s">
        <v>73</v>
      </c>
      <c r="C31" t="s">
        <v>74</v>
      </c>
      <c r="D31" t="str">
        <f>VLOOKUP(F31,Crossref!$A$17:$B$21,2,FALSE)</f>
        <v>src_02</v>
      </c>
      <c r="E31" t="str">
        <f t="shared" si="9"/>
        <v>B. Rancho CordovaZanobetti_HA</v>
      </c>
      <c r="F31" s="15" t="s">
        <v>55</v>
      </c>
      <c r="G31" s="15" t="s">
        <v>28</v>
      </c>
      <c r="H31" s="15" t="s">
        <v>12</v>
      </c>
      <c r="I31" s="15" t="s">
        <v>11</v>
      </c>
      <c r="J31" s="28">
        <f>_xlfn.IFNA(VLOOKUP($G31&amp;$A31&amp;$D31,Low2x!$A$2:$N$141,8,FALSE),"")</f>
        <v>3.6422110631267199E-2</v>
      </c>
      <c r="K31" s="44">
        <f>_xlfn.IFNA(VLOOKUP($G31&amp;$A31&amp;$D31,Low2x!$A$2:$N$141,9,FALSE),"")</f>
        <v>90362.520197665697</v>
      </c>
      <c r="L31" s="27" t="str">
        <f>_xlfn.IFNA(VLOOKUP($G31&amp;$B31&amp;$D31,Low2x!$A$2:$N$141,8,FALSE),"")</f>
        <v/>
      </c>
      <c r="M31" s="51" t="str">
        <f>_xlfn.IFNA(VLOOKUP($G31&amp;$B31&amp;$D31,Low2x!$A$2:$N$141,9,FALSE),"")</f>
        <v/>
      </c>
      <c r="N31" s="27">
        <f>_xlfn.IFNA(VLOOKUP($G31&amp;$C31&amp;$D31,Low2x!$A$2:$N$141,8,FALSE),"")</f>
        <v>0.68441499857658195</v>
      </c>
      <c r="O31" s="48">
        <f>_xlfn.IFNA(VLOOKUP($G31&amp;$C31&amp;$D31,Low2x!$A$2:$N$141,9,FALSE),"")</f>
        <v>90362.520197665697</v>
      </c>
      <c r="P31" s="28">
        <f>_xlfn.IFNA(VLOOKUP($G31&amp;$A31&amp;$D31,High8x!$A$2:$N$141,8,FALSE),"")</f>
        <v>0.14641179014790501</v>
      </c>
      <c r="Q31" s="51">
        <f>_xlfn.IFNA(VLOOKUP($G31&amp;$A31&amp;$D31,High8x!$A$2:$N$141,9,FALSE),"")</f>
        <v>90362.520197665697</v>
      </c>
      <c r="R31" s="27" t="str">
        <f>_xlfn.IFNA(VLOOKUP($G31&amp;$B31&amp;$D31,High8x!$A$2:$N$141,8,FALSE),"")</f>
        <v/>
      </c>
      <c r="S31" s="51" t="str">
        <f>_xlfn.IFNA(VLOOKUP($G31&amp;$B31&amp;$D31,High8x!$A$2:$N$141,9,FALSE),"")</f>
        <v/>
      </c>
      <c r="T31" s="27">
        <f>_xlfn.IFNA(VLOOKUP($G31&amp;$C31&amp;$D31,High8x!$A$2:$N$141,8,FALSE),"")</f>
        <v>2.7424819042649999</v>
      </c>
      <c r="U31" s="48">
        <f>_xlfn.IFNA(VLOOKUP($G31&amp;$C31&amp;$D31,High8x!$A$2:$N$141,9,FALSE),"")</f>
        <v>90362.520197665697</v>
      </c>
      <c r="V31" s="28">
        <f t="shared" si="12"/>
        <v>2.2355625918015816E-4</v>
      </c>
      <c r="W31" s="27" t="str">
        <f t="shared" si="1"/>
        <v/>
      </c>
      <c r="X31" s="27">
        <f t="shared" si="10"/>
        <v>4.1830628164398736E-3</v>
      </c>
      <c r="Y31" s="28">
        <f t="shared" si="2"/>
        <v>-2.411158742787467E-4</v>
      </c>
      <c r="Z31" s="27" t="str">
        <f t="shared" si="3"/>
        <v/>
      </c>
      <c r="AA31" s="27">
        <f t="shared" si="4"/>
        <v>-1.6073033195569408E-3</v>
      </c>
      <c r="AB31" s="31">
        <f t="shared" si="5"/>
        <v>0.14641179014790501</v>
      </c>
      <c r="AC31" s="32" t="str">
        <f t="shared" si="6"/>
        <v/>
      </c>
      <c r="AD31" s="32">
        <f t="shared" si="7"/>
        <v>2.7424819042649999</v>
      </c>
      <c r="AE31" s="28">
        <f t="shared" si="8"/>
        <v>2.8888936944129049</v>
      </c>
      <c r="AF31" s="42">
        <f t="shared" si="11"/>
        <v>90362.520197665697</v>
      </c>
    </row>
    <row r="32" spans="1:32" x14ac:dyDescent="0.25">
      <c r="A32" t="s">
        <v>73</v>
      </c>
      <c r="C32" t="s">
        <v>74</v>
      </c>
      <c r="D32" t="str">
        <f>VLOOKUP(F32,Crossref!$A$17:$B$21,2,FALSE)</f>
        <v>src_02</v>
      </c>
      <c r="E32" t="str">
        <f t="shared" si="9"/>
        <v>B. Rancho CordovaZanobetti_18TO24</v>
      </c>
      <c r="F32" s="15" t="s">
        <v>55</v>
      </c>
      <c r="G32" s="15" t="s">
        <v>29</v>
      </c>
      <c r="H32" s="15" t="s">
        <v>13</v>
      </c>
      <c r="I32" s="15" t="s">
        <v>14</v>
      </c>
      <c r="J32" s="28">
        <f>_xlfn.IFNA(VLOOKUP($G32&amp;$A32&amp;$D32,Low2x!$A$2:$N$141,8,FALSE),"")</f>
        <v>8.4051937024090202E-6</v>
      </c>
      <c r="K32" s="44">
        <f>_xlfn.IFNA(VLOOKUP($G32&amp;$A32&amp;$D32,Low2x!$A$2:$N$141,9,FALSE),"")</f>
        <v>17.355196966790501</v>
      </c>
      <c r="L32" s="27" t="str">
        <f>_xlfn.IFNA(VLOOKUP($G32&amp;$B32&amp;$D32,Low2x!$A$2:$N$141,8,FALSE),"")</f>
        <v/>
      </c>
      <c r="M32" s="51" t="str">
        <f>_xlfn.IFNA(VLOOKUP($G32&amp;$B32&amp;$D32,Low2x!$A$2:$N$141,9,FALSE),"")</f>
        <v/>
      </c>
      <c r="N32" s="27">
        <f>_xlfn.IFNA(VLOOKUP($G32&amp;$C32&amp;$D32,Low2x!$A$2:$N$141,8,FALSE),"")</f>
        <v>1.4407853586456801E-4</v>
      </c>
      <c r="O32" s="48">
        <f>_xlfn.IFNA(VLOOKUP($G32&amp;$C32&amp;$D32,Low2x!$A$2:$N$141,9,FALSE),"")</f>
        <v>17.355196966790501</v>
      </c>
      <c r="P32" s="28">
        <f>_xlfn.IFNA(VLOOKUP($G32&amp;$A32&amp;$D32,High8x!$A$2:$N$141,8,FALSE),"")</f>
        <v>3.3774253022160799E-5</v>
      </c>
      <c r="Q32" s="51">
        <f>_xlfn.IFNA(VLOOKUP($G32&amp;$A32&amp;$D32,High8x!$A$2:$N$141,9,FALSE),"")</f>
        <v>17.355196966790501</v>
      </c>
      <c r="R32" s="27" t="str">
        <f>_xlfn.IFNA(VLOOKUP($G32&amp;$B32&amp;$D32,High8x!$A$2:$N$141,8,FALSE),"")</f>
        <v/>
      </c>
      <c r="S32" s="51" t="str">
        <f>_xlfn.IFNA(VLOOKUP($G32&amp;$B32&amp;$D32,High8x!$A$2:$N$141,9,FALSE),"")</f>
        <v/>
      </c>
      <c r="T32" s="27">
        <f>_xlfn.IFNA(VLOOKUP($G32&amp;$C32&amp;$D32,High8x!$A$2:$N$141,8,FALSE),"")</f>
        <v>5.7587030582822898E-4</v>
      </c>
      <c r="U32" s="48">
        <f>_xlfn.IFNA(VLOOKUP($G32&amp;$C32&amp;$D32,High8x!$A$2:$N$141,9,FALSE),"")</f>
        <v>17.355196966790501</v>
      </c>
      <c r="V32" s="28">
        <f t="shared" si="12"/>
        <v>5.1563128698682476E-8</v>
      </c>
      <c r="W32" s="27" t="str">
        <f t="shared" si="1"/>
        <v/>
      </c>
      <c r="X32" s="27">
        <f t="shared" si="10"/>
        <v>8.7762554870662803E-7</v>
      </c>
      <c r="Y32" s="28">
        <f t="shared" si="2"/>
        <v>-5.1159404174908225E-8</v>
      </c>
      <c r="Z32" s="27" t="str">
        <f t="shared" si="3"/>
        <v/>
      </c>
      <c r="AA32" s="27">
        <f t="shared" si="4"/>
        <v>1.4794587668094574E-7</v>
      </c>
      <c r="AB32" s="31">
        <f t="shared" si="5"/>
        <v>3.3774253022160799E-5</v>
      </c>
      <c r="AC32" s="32" t="str">
        <f t="shared" si="6"/>
        <v/>
      </c>
      <c r="AD32" s="32">
        <f t="shared" si="7"/>
        <v>5.7587030582822898E-4</v>
      </c>
      <c r="AE32" s="28">
        <f t="shared" si="8"/>
        <v>6.096445588503898E-4</v>
      </c>
      <c r="AF32" s="42">
        <f t="shared" si="11"/>
        <v>17.355196966790501</v>
      </c>
    </row>
    <row r="33" spans="1:32" x14ac:dyDescent="0.25">
      <c r="A33" t="s">
        <v>73</v>
      </c>
      <c r="C33" t="s">
        <v>74</v>
      </c>
      <c r="D33" t="str">
        <f>VLOOKUP(F33,Crossref!$A$17:$B$21,2,FALSE)</f>
        <v>src_02</v>
      </c>
      <c r="E33" t="str">
        <f t="shared" si="9"/>
        <v>B. Rancho CordovaZanobetti_25TO44</v>
      </c>
      <c r="F33" s="15" t="s">
        <v>55</v>
      </c>
      <c r="G33" s="15" t="s">
        <v>30</v>
      </c>
      <c r="H33" s="15" t="s">
        <v>13</v>
      </c>
      <c r="I33" s="15" t="s">
        <v>15</v>
      </c>
      <c r="J33" s="28">
        <f>_xlfn.IFNA(VLOOKUP($G33&amp;$A33&amp;$D33,Low2x!$A$2:$N$141,8,FALSE),"")</f>
        <v>6.9039247360647496E-4</v>
      </c>
      <c r="K33" s="44">
        <f>_xlfn.IFNA(VLOOKUP($G33&amp;$A33&amp;$D33,Low2x!$A$2:$N$141,9,FALSE),"")</f>
        <v>1120.8064099363401</v>
      </c>
      <c r="L33" s="27" t="str">
        <f>_xlfn.IFNA(VLOOKUP($G33&amp;$B33&amp;$D33,Low2x!$A$2:$N$141,8,FALSE),"")</f>
        <v/>
      </c>
      <c r="M33" s="51" t="str">
        <f>_xlfn.IFNA(VLOOKUP($G33&amp;$B33&amp;$D33,Low2x!$A$2:$N$141,9,FALSE),"")</f>
        <v/>
      </c>
      <c r="N33" s="27">
        <f>_xlfn.IFNA(VLOOKUP($G33&amp;$C33&amp;$D33,Low2x!$A$2:$N$141,8,FALSE),"")</f>
        <v>1.27085197510811E-2</v>
      </c>
      <c r="O33" s="48">
        <f>_xlfn.IFNA(VLOOKUP($G33&amp;$C33&amp;$D33,Low2x!$A$2:$N$141,9,FALSE),"")</f>
        <v>1120.8064099363401</v>
      </c>
      <c r="P33" s="28">
        <f>_xlfn.IFNA(VLOOKUP($G33&amp;$A33&amp;$D33,High8x!$A$2:$N$141,8,FALSE),"")</f>
        <v>2.7690495367758898E-3</v>
      </c>
      <c r="Q33" s="51">
        <f>_xlfn.IFNA(VLOOKUP($G33&amp;$A33&amp;$D33,High8x!$A$2:$N$141,9,FALSE),"")</f>
        <v>1120.8064099363401</v>
      </c>
      <c r="R33" s="27" t="str">
        <f>_xlfn.IFNA(VLOOKUP($G33&amp;$B33&amp;$D33,High8x!$A$2:$N$141,8,FALSE),"")</f>
        <v/>
      </c>
      <c r="S33" s="51" t="str">
        <f>_xlfn.IFNA(VLOOKUP($G33&amp;$B33&amp;$D33,High8x!$A$2:$N$141,9,FALSE),"")</f>
        <v/>
      </c>
      <c r="T33" s="27">
        <f>_xlfn.IFNA(VLOOKUP($G33&amp;$C33&amp;$D33,High8x!$A$2:$N$141,8,FALSE),"")</f>
        <v>5.0828985165319598E-2</v>
      </c>
      <c r="U33" s="48">
        <f>_xlfn.IFNA(VLOOKUP($G33&amp;$C33&amp;$D33,High8x!$A$2:$N$141,9,FALSE),"")</f>
        <v>1120.8064099363401</v>
      </c>
      <c r="V33" s="28">
        <f t="shared" si="12"/>
        <v>4.2249127300191355E-6</v>
      </c>
      <c r="W33" s="27" t="str">
        <f t="shared" si="1"/>
        <v/>
      </c>
      <c r="X33" s="27">
        <f t="shared" si="10"/>
        <v>7.748062076064735E-5</v>
      </c>
      <c r="Y33" s="28">
        <f t="shared" si="2"/>
        <v>-2.493214116663315E-6</v>
      </c>
      <c r="Z33" s="27" t="str">
        <f t="shared" si="3"/>
        <v/>
      </c>
      <c r="AA33" s="27">
        <f t="shared" si="4"/>
        <v>1.6979463349359181E-6</v>
      </c>
      <c r="AB33" s="31">
        <f t="shared" si="5"/>
        <v>2.7690495367758898E-3</v>
      </c>
      <c r="AC33" s="32" t="str">
        <f t="shared" si="6"/>
        <v/>
      </c>
      <c r="AD33" s="32">
        <f t="shared" si="7"/>
        <v>5.0828985165319598E-2</v>
      </c>
      <c r="AE33" s="28">
        <f t="shared" si="8"/>
        <v>5.3598034702095489E-2</v>
      </c>
      <c r="AF33" s="42">
        <f t="shared" si="11"/>
        <v>1120.8064099363401</v>
      </c>
    </row>
    <row r="34" spans="1:32" x14ac:dyDescent="0.25">
      <c r="A34" t="s">
        <v>73</v>
      </c>
      <c r="C34" t="s">
        <v>74</v>
      </c>
      <c r="D34" t="str">
        <f>VLOOKUP(F34,Crossref!$A$17:$B$21,2,FALSE)</f>
        <v>src_02</v>
      </c>
      <c r="E34" t="str">
        <f t="shared" si="9"/>
        <v>B. Rancho CordovaZanobetti_45TO54</v>
      </c>
      <c r="F34" s="15" t="s">
        <v>55</v>
      </c>
      <c r="G34" s="15" t="s">
        <v>31</v>
      </c>
      <c r="H34" s="15" t="s">
        <v>13</v>
      </c>
      <c r="I34" s="15" t="s">
        <v>16</v>
      </c>
      <c r="J34" s="28">
        <f>_xlfn.IFNA(VLOOKUP($G34&amp;$A34&amp;$D34,Low2x!$A$2:$N$141,8,FALSE),"")</f>
        <v>1.7128450548298301E-3</v>
      </c>
      <c r="K34" s="44">
        <f>_xlfn.IFNA(VLOOKUP($G34&amp;$A34&amp;$D34,Low2x!$A$2:$N$141,9,FALSE),"")</f>
        <v>2870.8332782479401</v>
      </c>
      <c r="L34" s="27" t="str">
        <f>_xlfn.IFNA(VLOOKUP($G34&amp;$B34&amp;$D34,Low2x!$A$2:$N$141,8,FALSE),"")</f>
        <v/>
      </c>
      <c r="M34" s="51" t="str">
        <f>_xlfn.IFNA(VLOOKUP($G34&amp;$B34&amp;$D34,Low2x!$A$2:$N$141,9,FALSE),"")</f>
        <v/>
      </c>
      <c r="N34" s="27">
        <f>_xlfn.IFNA(VLOOKUP($G34&amp;$C34&amp;$D34,Low2x!$A$2:$N$141,8,FALSE),"")</f>
        <v>3.2787883867587797E-2</v>
      </c>
      <c r="O34" s="48">
        <f>_xlfn.IFNA(VLOOKUP($G34&amp;$C34&amp;$D34,Low2x!$A$2:$N$141,9,FALSE),"")</f>
        <v>2870.8332782479401</v>
      </c>
      <c r="P34" s="28">
        <f>_xlfn.IFNA(VLOOKUP($G34&amp;$A34&amp;$D34,High8x!$A$2:$N$141,8,FALSE),"")</f>
        <v>6.8656434634702902E-3</v>
      </c>
      <c r="Q34" s="51">
        <f>_xlfn.IFNA(VLOOKUP($G34&amp;$A34&amp;$D34,High8x!$A$2:$N$141,9,FALSE),"")</f>
        <v>2870.8332782479401</v>
      </c>
      <c r="R34" s="27" t="str">
        <f>_xlfn.IFNA(VLOOKUP($G34&amp;$B34&amp;$D34,High8x!$A$2:$N$141,8,FALSE),"")</f>
        <v/>
      </c>
      <c r="S34" s="51" t="str">
        <f>_xlfn.IFNA(VLOOKUP($G34&amp;$B34&amp;$D34,High8x!$A$2:$N$141,9,FALSE),"")</f>
        <v/>
      </c>
      <c r="T34" s="27">
        <f>_xlfn.IFNA(VLOOKUP($G34&amp;$C34&amp;$D34,High8x!$A$2:$N$141,8,FALSE),"")</f>
        <v>0.131314395540229</v>
      </c>
      <c r="U34" s="48">
        <f>_xlfn.IFNA(VLOOKUP($G34&amp;$C34&amp;$D34,High8x!$A$2:$N$141,9,FALSE),"")</f>
        <v>2870.8332782479401</v>
      </c>
      <c r="V34" s="28">
        <f t="shared" si="12"/>
        <v>1.0473167497236707E-5</v>
      </c>
      <c r="W34" s="27" t="str">
        <f t="shared" si="1"/>
        <v/>
      </c>
      <c r="X34" s="27">
        <f t="shared" si="10"/>
        <v>2.002571375460187E-4</v>
      </c>
      <c r="Y34" s="28">
        <f t="shared" si="2"/>
        <v>-4.7544147169890916E-6</v>
      </c>
      <c r="Z34" s="27" t="str">
        <f t="shared" si="3"/>
        <v/>
      </c>
      <c r="AA34" s="27">
        <f t="shared" si="4"/>
        <v>-5.4286689959270884E-5</v>
      </c>
      <c r="AB34" s="31">
        <f t="shared" si="5"/>
        <v>6.8656434634702902E-3</v>
      </c>
      <c r="AC34" s="32" t="str">
        <f t="shared" si="6"/>
        <v/>
      </c>
      <c r="AD34" s="32">
        <f t="shared" si="7"/>
        <v>0.131314395540229</v>
      </c>
      <c r="AE34" s="28">
        <f t="shared" si="8"/>
        <v>0.1381800390036993</v>
      </c>
      <c r="AF34" s="42">
        <f t="shared" si="11"/>
        <v>2870.8332782479401</v>
      </c>
    </row>
    <row r="35" spans="1:32" x14ac:dyDescent="0.25">
      <c r="A35" t="s">
        <v>73</v>
      </c>
      <c r="C35" t="s">
        <v>74</v>
      </c>
      <c r="D35" t="str">
        <f>VLOOKUP(F35,Crossref!$A$17:$B$21,2,FALSE)</f>
        <v>src_02</v>
      </c>
      <c r="E35" t="str">
        <f t="shared" si="9"/>
        <v>B. Rancho CordovaZanobetti_55TO64</v>
      </c>
      <c r="F35" s="15" t="s">
        <v>55</v>
      </c>
      <c r="G35" s="15" t="s">
        <v>32</v>
      </c>
      <c r="H35" s="15" t="s">
        <v>13</v>
      </c>
      <c r="I35" s="15" t="s">
        <v>17</v>
      </c>
      <c r="J35" s="28">
        <f>_xlfn.IFNA(VLOOKUP($G35&amp;$A35&amp;$D35,Low2x!$A$2:$N$141,8,FALSE),"")</f>
        <v>2.7992449209175499E-3</v>
      </c>
      <c r="K35" s="44">
        <f>_xlfn.IFNA(VLOOKUP($G35&amp;$A35&amp;$D35,Low2x!$A$2:$N$141,9,FALSE),"")</f>
        <v>4823.9716729070196</v>
      </c>
      <c r="L35" s="27" t="str">
        <f>_xlfn.IFNA(VLOOKUP($G35&amp;$B35&amp;$D35,Low2x!$A$2:$N$141,8,FALSE),"")</f>
        <v/>
      </c>
      <c r="M35" s="51" t="str">
        <f>_xlfn.IFNA(VLOOKUP($G35&amp;$B35&amp;$D35,Low2x!$A$2:$N$141,9,FALSE),"")</f>
        <v/>
      </c>
      <c r="N35" s="27">
        <f>_xlfn.IFNA(VLOOKUP($G35&amp;$C35&amp;$D35,Low2x!$A$2:$N$141,8,FALSE),"")</f>
        <v>5.2992609682839399E-2</v>
      </c>
      <c r="O35" s="48">
        <f>_xlfn.IFNA(VLOOKUP($G35&amp;$C35&amp;$D35,Low2x!$A$2:$N$141,9,FALSE),"")</f>
        <v>4823.9716729070196</v>
      </c>
      <c r="P35" s="28">
        <f>_xlfn.IFNA(VLOOKUP($G35&amp;$A35&amp;$D35,High8x!$A$2:$N$141,8,FALSE),"")</f>
        <v>1.1221205388339201E-2</v>
      </c>
      <c r="Q35" s="51">
        <f>_xlfn.IFNA(VLOOKUP($G35&amp;$A35&amp;$D35,High8x!$A$2:$N$141,9,FALSE),"")</f>
        <v>4823.9716729070196</v>
      </c>
      <c r="R35" s="27" t="str">
        <f>_xlfn.IFNA(VLOOKUP($G35&amp;$B35&amp;$D35,High8x!$A$2:$N$141,8,FALSE),"")</f>
        <v/>
      </c>
      <c r="S35" s="51" t="str">
        <f>_xlfn.IFNA(VLOOKUP($G35&amp;$B35&amp;$D35,High8x!$A$2:$N$141,9,FALSE),"")</f>
        <v/>
      </c>
      <c r="T35" s="27">
        <f>_xlfn.IFNA(VLOOKUP($G35&amp;$C35&amp;$D35,High8x!$A$2:$N$141,8,FALSE),"")</f>
        <v>0.21229998439074299</v>
      </c>
      <c r="U35" s="48">
        <f>_xlfn.IFNA(VLOOKUP($G35&amp;$C35&amp;$D35,High8x!$A$2:$N$141,9,FALSE),"")</f>
        <v>4823.9716729070196</v>
      </c>
      <c r="V35" s="28">
        <f t="shared" si="12"/>
        <v>1.7117805828092787E-5</v>
      </c>
      <c r="W35" s="27" t="str">
        <f t="shared" si="1"/>
        <v/>
      </c>
      <c r="X35" s="27">
        <f t="shared" si="10"/>
        <v>3.2379547704858454E-4</v>
      </c>
      <c r="Y35" s="28">
        <f t="shared" si="2"/>
        <v>-8.0752348896664938E-6</v>
      </c>
      <c r="Z35" s="27" t="str">
        <f t="shared" si="3"/>
        <v/>
      </c>
      <c r="AA35" s="27">
        <f t="shared" si="4"/>
        <v>-1.0984855312845543E-4</v>
      </c>
      <c r="AB35" s="31">
        <f t="shared" si="5"/>
        <v>1.1221205388339201E-2</v>
      </c>
      <c r="AC35" s="32" t="str">
        <f t="shared" si="6"/>
        <v/>
      </c>
      <c r="AD35" s="32">
        <f t="shared" si="7"/>
        <v>0.21229998439074299</v>
      </c>
      <c r="AE35" s="28">
        <f t="shared" si="8"/>
        <v>0.2235211897790822</v>
      </c>
      <c r="AF35" s="42">
        <f t="shared" si="11"/>
        <v>4823.9716729070196</v>
      </c>
    </row>
    <row r="36" spans="1:32" x14ac:dyDescent="0.25">
      <c r="A36" t="s">
        <v>73</v>
      </c>
      <c r="C36" t="s">
        <v>74</v>
      </c>
      <c r="D36" t="str">
        <f>VLOOKUP(F36,Crossref!$A$17:$B$21,2,FALSE)</f>
        <v>src_02</v>
      </c>
      <c r="E36" t="str">
        <f t="shared" si="9"/>
        <v>B. Rancho CordovaZanobetti_65TO99</v>
      </c>
      <c r="F36" s="15" t="s">
        <v>55</v>
      </c>
      <c r="G36" s="15" t="s">
        <v>33</v>
      </c>
      <c r="H36" s="15" t="s">
        <v>13</v>
      </c>
      <c r="I36" s="15" t="s">
        <v>11</v>
      </c>
      <c r="J36" s="28">
        <f>_xlfn.IFNA(VLOOKUP($G36&amp;$A36&amp;$D36,Low2x!$A$2:$N$141,8,FALSE),"")</f>
        <v>1.14616727075349E-2</v>
      </c>
      <c r="K36" s="44">
        <f>_xlfn.IFNA(VLOOKUP($G36&amp;$A36&amp;$D36,Low2x!$A$2:$N$141,9,FALSE),"")</f>
        <v>20347.305822523798</v>
      </c>
      <c r="L36" s="27" t="str">
        <f>_xlfn.IFNA(VLOOKUP($G36&amp;$B36&amp;$D36,Low2x!$A$2:$N$141,8,FALSE),"")</f>
        <v/>
      </c>
      <c r="M36" s="51" t="str">
        <f>_xlfn.IFNA(VLOOKUP($G36&amp;$B36&amp;$D36,Low2x!$A$2:$N$141,9,FALSE),"")</f>
        <v/>
      </c>
      <c r="N36" s="27">
        <f>_xlfn.IFNA(VLOOKUP($G36&amp;$C36&amp;$D36,Low2x!$A$2:$N$141,8,FALSE),"")</f>
        <v>0.239744643235723</v>
      </c>
      <c r="O36" s="48">
        <f>_xlfn.IFNA(VLOOKUP($G36&amp;$C36&amp;$D36,Low2x!$A$2:$N$141,9,FALSE),"")</f>
        <v>20347.305822523798</v>
      </c>
      <c r="P36" s="28">
        <f>_xlfn.IFNA(VLOOKUP($G36&amp;$A36&amp;$D36,High8x!$A$2:$N$141,8,FALSE),"")</f>
        <v>4.5932126926938502E-2</v>
      </c>
      <c r="Q36" s="51">
        <f>_xlfn.IFNA(VLOOKUP($G36&amp;$A36&amp;$D36,High8x!$A$2:$N$141,9,FALSE),"")</f>
        <v>20347.305822523798</v>
      </c>
      <c r="R36" s="27" t="str">
        <f>_xlfn.IFNA(VLOOKUP($G36&amp;$B36&amp;$D36,High8x!$A$2:$N$141,8,FALSE),"")</f>
        <v/>
      </c>
      <c r="S36" s="51" t="str">
        <f>_xlfn.IFNA(VLOOKUP($G36&amp;$B36&amp;$D36,High8x!$A$2:$N$141,9,FALSE),"")</f>
        <v/>
      </c>
      <c r="T36" s="27">
        <f>_xlfn.IFNA(VLOOKUP($G36&amp;$C36&amp;$D36,High8x!$A$2:$N$141,8,FALSE),"")</f>
        <v>0.96149867683457002</v>
      </c>
      <c r="U36" s="48">
        <f>_xlfn.IFNA(VLOOKUP($G36&amp;$C36&amp;$D36,High8x!$A$2:$N$141,9,FALSE),"")</f>
        <v>20347.305822523798</v>
      </c>
      <c r="V36" s="28">
        <f t="shared" si="12"/>
        <v>7.0061898819926018E-5</v>
      </c>
      <c r="W36" s="27" t="str">
        <f t="shared" si="1"/>
        <v/>
      </c>
      <c r="X36" s="27">
        <f t="shared" si="10"/>
        <v>1.4669797430870875E-3</v>
      </c>
      <c r="Y36" s="28">
        <f t="shared" si="2"/>
        <v>-2.8478698932965507E-5</v>
      </c>
      <c r="Z36" s="27" t="str">
        <f t="shared" si="3"/>
        <v/>
      </c>
      <c r="AA36" s="27">
        <f t="shared" si="4"/>
        <v>-8.40034630559372E-4</v>
      </c>
      <c r="AB36" s="31">
        <f t="shared" si="5"/>
        <v>4.5932126926938502E-2</v>
      </c>
      <c r="AC36" s="32" t="str">
        <f t="shared" si="6"/>
        <v/>
      </c>
      <c r="AD36" s="32">
        <f t="shared" si="7"/>
        <v>0.96149867683457002</v>
      </c>
      <c r="AE36" s="28">
        <f t="shared" si="8"/>
        <v>1.0074308037615085</v>
      </c>
      <c r="AF36" s="42">
        <f t="shared" si="11"/>
        <v>20347.305822523798</v>
      </c>
    </row>
    <row r="37" spans="1:32" x14ac:dyDescent="0.25">
      <c r="A37" t="s">
        <v>75</v>
      </c>
      <c r="B37" t="s">
        <v>76</v>
      </c>
      <c r="D37" t="str">
        <f>VLOOKUP(F37,Crossref!$A$17:$B$21,2,FALSE)</f>
        <v>src_02</v>
      </c>
      <c r="E37" t="str">
        <f t="shared" si="9"/>
        <v>B. Rancho CordovaKatsouyanni</v>
      </c>
      <c r="F37" s="15" t="s">
        <v>55</v>
      </c>
      <c r="G37" s="15" t="s">
        <v>34</v>
      </c>
      <c r="H37" s="15" t="s">
        <v>12</v>
      </c>
      <c r="I37" s="15" t="s">
        <v>11</v>
      </c>
      <c r="J37" s="28">
        <f>_xlfn.IFNA(VLOOKUP($G37&amp;$A37&amp;$D37,Low2x!$A$2:$N$141,8,FALSE),"")</f>
        <v>0.14875137752343801</v>
      </c>
      <c r="K37" s="44">
        <f>_xlfn.IFNA(VLOOKUP($G37&amp;$A37&amp;$D37,Low2x!$A$2:$N$141,9,FALSE),"")</f>
        <v>90362.520197665697</v>
      </c>
      <c r="L37" s="27">
        <f>_xlfn.IFNA(VLOOKUP($G37&amp;$B37&amp;$D37,Low2x!$A$2:$N$141,8,FALSE),"")</f>
        <v>1.02006493440905E-2</v>
      </c>
      <c r="M37" s="51">
        <f>_xlfn.IFNA(VLOOKUP($G37&amp;$B37&amp;$D37,Low2x!$A$2:$N$141,9,FALSE),"")</f>
        <v>90362.520197665697</v>
      </c>
      <c r="N37" s="27" t="str">
        <f>_xlfn.IFNA(VLOOKUP($G37&amp;$C37&amp;$D37,Low2x!$A$2:$N$141,8,FALSE),"")</f>
        <v/>
      </c>
      <c r="O37" s="48" t="str">
        <f>_xlfn.IFNA(VLOOKUP($G37&amp;$C37&amp;$D37,Low2x!$A$2:$N$141,9,FALSE),"")</f>
        <v/>
      </c>
      <c r="P37" s="28">
        <f>_xlfn.IFNA(VLOOKUP($G37&amp;$A37&amp;$D37,High8x!$A$2:$N$141,8,FALSE),"")</f>
        <v>0.55247930806996703</v>
      </c>
      <c r="Q37" s="51">
        <f>_xlfn.IFNA(VLOOKUP($G37&amp;$A37&amp;$D37,High8x!$A$2:$N$141,9,FALSE),"")</f>
        <v>90362.520197665697</v>
      </c>
      <c r="R37" s="27">
        <f>_xlfn.IFNA(VLOOKUP($G37&amp;$B37&amp;$D37,High8x!$A$2:$N$141,8,FALSE),"")</f>
        <v>4.29356457378572E-2</v>
      </c>
      <c r="S37" s="51">
        <f>_xlfn.IFNA(VLOOKUP($G37&amp;$B37&amp;$D37,High8x!$A$2:$N$141,9,FALSE),"")</f>
        <v>90362.520197665697</v>
      </c>
      <c r="T37" s="27" t="str">
        <f>_xlfn.IFNA(VLOOKUP($G37&amp;$C37&amp;$D37,High8x!$A$2:$N$141,8,FALSE),"")</f>
        <v/>
      </c>
      <c r="U37" s="48" t="str">
        <f>_xlfn.IFNA(VLOOKUP($G37&amp;$C37&amp;$D37,High8x!$A$2:$N$141,9,FALSE),"")</f>
        <v/>
      </c>
      <c r="V37" s="28">
        <f t="shared" si="12"/>
        <v>8.2058522468806707E-4</v>
      </c>
      <c r="W37" s="27">
        <f t="shared" si="1"/>
        <v>6.6534545515785983E-5</v>
      </c>
      <c r="X37" s="27" t="str">
        <f t="shared" si="10"/>
        <v/>
      </c>
      <c r="Y37" s="28">
        <f t="shared" si="2"/>
        <v>1.4175400674594996E-2</v>
      </c>
      <c r="Z37" s="27">
        <f t="shared" si="3"/>
        <v>-7.1101612049840474E-4</v>
      </c>
      <c r="AA37" s="27" t="str">
        <f t="shared" si="4"/>
        <v/>
      </c>
      <c r="AB37" s="31">
        <f t="shared" si="5"/>
        <v>0.55247930806996703</v>
      </c>
      <c r="AC37" s="32">
        <f t="shared" si="6"/>
        <v>4.29356457378572E-2</v>
      </c>
      <c r="AD37" s="32" t="str">
        <f t="shared" si="7"/>
        <v/>
      </c>
      <c r="AE37" s="28">
        <f t="shared" si="8"/>
        <v>0.59541495380782428</v>
      </c>
      <c r="AF37" s="42">
        <f t="shared" si="11"/>
        <v>90362.520197665697</v>
      </c>
    </row>
    <row r="38" spans="1:32" x14ac:dyDescent="0.25">
      <c r="A38" t="s">
        <v>75</v>
      </c>
      <c r="B38" t="s">
        <v>76</v>
      </c>
      <c r="D38" t="str">
        <f>VLOOKUP(F38,Crossref!$A$17:$B$21,2,FALSE)</f>
        <v>src_02</v>
      </c>
      <c r="E38" t="str">
        <f t="shared" si="9"/>
        <v>B. Rancho CordovaSmith</v>
      </c>
      <c r="F38" s="15" t="s">
        <v>55</v>
      </c>
      <c r="G38" s="15" t="s">
        <v>35</v>
      </c>
      <c r="H38" s="15" t="s">
        <v>19</v>
      </c>
      <c r="I38" s="15" t="s">
        <v>5</v>
      </c>
      <c r="J38" s="28">
        <f>_xlfn.IFNA(VLOOKUP($G38&amp;$A38&amp;$D38,Low2x!$A$2:$N$141,8,FALSE),"")</f>
        <v>9.42106424085732E-2</v>
      </c>
      <c r="K38" s="44">
        <f>_xlfn.IFNA(VLOOKUP($G38&amp;$A38&amp;$D38,Low2x!$A$2:$N$141,9,FALSE),"")</f>
        <v>122895.724024788</v>
      </c>
      <c r="L38" s="27">
        <f>_xlfn.IFNA(VLOOKUP($G38&amp;$B38&amp;$D38,Low2x!$A$2:$N$141,8,FALSE),"")</f>
        <v>6.3528615965744604E-3</v>
      </c>
      <c r="M38" s="51">
        <f>_xlfn.IFNA(VLOOKUP($G38&amp;$B38&amp;$D38,Low2x!$A$2:$N$141,9,FALSE),"")</f>
        <v>122895.724024788</v>
      </c>
      <c r="N38" s="27" t="str">
        <f>_xlfn.IFNA(VLOOKUP($G38&amp;$C38&amp;$D38,Low2x!$A$2:$N$141,8,FALSE),"")</f>
        <v/>
      </c>
      <c r="O38" s="48" t="str">
        <f>_xlfn.IFNA(VLOOKUP($G38&amp;$C38&amp;$D38,Low2x!$A$2:$N$141,9,FALSE),"")</f>
        <v/>
      </c>
      <c r="P38" s="28">
        <f>_xlfn.IFNA(VLOOKUP($G38&amp;$A38&amp;$D38,High8x!$A$2:$N$141,8,FALSE),"")</f>
        <v>0.34916127299877298</v>
      </c>
      <c r="Q38" s="51">
        <f>_xlfn.IFNA(VLOOKUP($G38&amp;$A38&amp;$D38,High8x!$A$2:$N$141,9,FALSE),"")</f>
        <v>122895.724024788</v>
      </c>
      <c r="R38" s="27">
        <f>_xlfn.IFNA(VLOOKUP($G38&amp;$B38&amp;$D38,High8x!$A$2:$N$141,8,FALSE),"")</f>
        <v>2.68042907322039E-2</v>
      </c>
      <c r="S38" s="51">
        <f>_xlfn.IFNA(VLOOKUP($G38&amp;$B38&amp;$D38,High8x!$A$2:$N$141,9,FALSE),"")</f>
        <v>122895.724024788</v>
      </c>
      <c r="T38" s="27" t="str">
        <f>_xlfn.IFNA(VLOOKUP($G38&amp;$C38&amp;$D38,High8x!$A$2:$N$141,8,FALSE),"")</f>
        <v/>
      </c>
      <c r="U38" s="48" t="str">
        <f>_xlfn.IFNA(VLOOKUP($G38&amp;$C38&amp;$D38,High8x!$A$2:$N$141,9,FALSE),"")</f>
        <v/>
      </c>
      <c r="V38" s="28">
        <f t="shared" si="12"/>
        <v>5.1819233859796705E-4</v>
      </c>
      <c r="W38" s="27">
        <f t="shared" si="1"/>
        <v>4.1567945397620808E-5</v>
      </c>
      <c r="X38" s="27" t="str">
        <f t="shared" si="10"/>
        <v/>
      </c>
      <c r="Y38" s="28">
        <f t="shared" si="2"/>
        <v>9.2270988785065899E-3</v>
      </c>
      <c r="Z38" s="27">
        <f t="shared" si="3"/>
        <v>-4.6428144863535151E-4</v>
      </c>
      <c r="AA38" s="27" t="str">
        <f t="shared" si="4"/>
        <v/>
      </c>
      <c r="AB38" s="31">
        <f t="shared" si="5"/>
        <v>0.34916127299877298</v>
      </c>
      <c r="AC38" s="32">
        <f t="shared" si="6"/>
        <v>2.68042907322039E-2</v>
      </c>
      <c r="AD38" s="32" t="str">
        <f t="shared" si="7"/>
        <v/>
      </c>
      <c r="AE38" s="28">
        <f t="shared" si="8"/>
        <v>0.37596556373097689</v>
      </c>
      <c r="AF38" s="42">
        <f t="shared" si="11"/>
        <v>122895.724024788</v>
      </c>
    </row>
    <row r="39" spans="1:32" x14ac:dyDescent="0.25">
      <c r="A39" t="s">
        <v>75</v>
      </c>
      <c r="B39" t="s">
        <v>76</v>
      </c>
      <c r="D39" t="str">
        <f>VLOOKUP(F39,Crossref!$A$17:$B$21,2,FALSE)</f>
        <v>src_02</v>
      </c>
      <c r="E39" t="str">
        <f t="shared" si="9"/>
        <v>B. Rancho CordovaMar_and_Koenig_0TO17</v>
      </c>
      <c r="F39" s="15" t="s">
        <v>55</v>
      </c>
      <c r="G39" s="15" t="s">
        <v>36</v>
      </c>
      <c r="H39" s="15" t="s">
        <v>4</v>
      </c>
      <c r="I39" s="15" t="s">
        <v>20</v>
      </c>
      <c r="J39" s="28">
        <f>_xlfn.IFNA(VLOOKUP($G39&amp;$A39&amp;$D39,Low2x!$A$2:$N$141,8,FALSE),"")</f>
        <v>0.57565780970653302</v>
      </c>
      <c r="K39" s="44">
        <f>_xlfn.IFNA(VLOOKUP($G39&amp;$A39&amp;$D39,Low2x!$A$2:$N$141,9,FALSE),"")</f>
        <v>24022.795647406401</v>
      </c>
      <c r="L39" s="27">
        <f>_xlfn.IFNA(VLOOKUP($G39&amp;$B39&amp;$D39,Low2x!$A$2:$N$141,8,FALSE),"")</f>
        <v>4.4273685906321601E-2</v>
      </c>
      <c r="M39" s="51">
        <f>_xlfn.IFNA(VLOOKUP($G39&amp;$B39&amp;$D39,Low2x!$A$2:$N$141,9,FALSE),"")</f>
        <v>24022.795647406401</v>
      </c>
      <c r="N39" s="27" t="str">
        <f>_xlfn.IFNA(VLOOKUP($G39&amp;$C39&amp;$D39,Low2x!$A$2:$N$141,8,FALSE),"")</f>
        <v/>
      </c>
      <c r="O39" s="48" t="str">
        <f>_xlfn.IFNA(VLOOKUP($G39&amp;$C39&amp;$D39,Low2x!$A$2:$N$141,9,FALSE),"")</f>
        <v/>
      </c>
      <c r="P39" s="28">
        <f>_xlfn.IFNA(VLOOKUP($G39&amp;$A39&amp;$D39,High8x!$A$2:$N$141,8,FALSE),"")</f>
        <v>2.1163069623617701</v>
      </c>
      <c r="Q39" s="51">
        <f>_xlfn.IFNA(VLOOKUP($G39&amp;$A39&amp;$D39,High8x!$A$2:$N$141,9,FALSE),"")</f>
        <v>24022.795647406401</v>
      </c>
      <c r="R39" s="27">
        <f>_xlfn.IFNA(VLOOKUP($G39&amp;$B39&amp;$D39,High8x!$A$2:$N$141,8,FALSE),"")</f>
        <v>0.18553349318689399</v>
      </c>
      <c r="S39" s="51">
        <f>_xlfn.IFNA(VLOOKUP($G39&amp;$B39&amp;$D39,High8x!$A$2:$N$141,9,FALSE),"")</f>
        <v>24022.795647406401</v>
      </c>
      <c r="T39" s="27" t="str">
        <f>_xlfn.IFNA(VLOOKUP($G39&amp;$C39&amp;$D39,High8x!$A$2:$N$141,8,FALSE),"")</f>
        <v/>
      </c>
      <c r="U39" s="48" t="str">
        <f>_xlfn.IFNA(VLOOKUP($G39&amp;$C39&amp;$D39,High8x!$A$2:$N$141,9,FALSE),"")</f>
        <v/>
      </c>
      <c r="V39" s="28">
        <f t="shared" si="12"/>
        <v>3.1314007167789373E-3</v>
      </c>
      <c r="W39" s="27">
        <f t="shared" si="1"/>
        <v>2.871134294320577E-4</v>
      </c>
      <c r="X39" s="27" t="str">
        <f t="shared" si="10"/>
        <v/>
      </c>
      <c r="Y39" s="28">
        <f t="shared" si="2"/>
        <v>6.2108092154787187E-2</v>
      </c>
      <c r="Z39" s="27">
        <f t="shared" si="3"/>
        <v>-2.8129165205358631E-3</v>
      </c>
      <c r="AA39" s="27" t="str">
        <f t="shared" si="4"/>
        <v/>
      </c>
      <c r="AB39" s="31">
        <f t="shared" si="5"/>
        <v>2.1163069623617701</v>
      </c>
      <c r="AC39" s="32">
        <f t="shared" si="6"/>
        <v>0.18553349318689399</v>
      </c>
      <c r="AD39" s="32" t="str">
        <f t="shared" si="7"/>
        <v/>
      </c>
      <c r="AE39" s="28">
        <f t="shared" si="8"/>
        <v>2.301840455548664</v>
      </c>
      <c r="AF39" s="42">
        <f t="shared" si="11"/>
        <v>24022.795647406401</v>
      </c>
    </row>
    <row r="40" spans="1:32" x14ac:dyDescent="0.25">
      <c r="A40" t="s">
        <v>75</v>
      </c>
      <c r="B40" t="s">
        <v>76</v>
      </c>
      <c r="D40" t="str">
        <f>VLOOKUP(F40,Crossref!$A$17:$B$21,2,FALSE)</f>
        <v>src_02</v>
      </c>
      <c r="E40" t="str">
        <f t="shared" si="9"/>
        <v>B. Rancho CordovaMar_and_Koenig_18TO99</v>
      </c>
      <c r="F40" s="15" t="s">
        <v>55</v>
      </c>
      <c r="G40" s="15" t="s">
        <v>37</v>
      </c>
      <c r="H40" s="15" t="s">
        <v>4</v>
      </c>
      <c r="I40" s="15" t="s">
        <v>21</v>
      </c>
      <c r="J40" s="28">
        <f>_xlfn.IFNA(VLOOKUP($G40&amp;$A40&amp;$D40,Low2x!$A$2:$N$141,8,FALSE),"")</f>
        <v>0.98934072159652997</v>
      </c>
      <c r="K40" s="44">
        <f>_xlfn.IFNA(VLOOKUP($G40&amp;$A40&amp;$D40,Low2x!$A$2:$N$141,9,FALSE),"")</f>
        <v>55248.158270880696</v>
      </c>
      <c r="L40" s="27">
        <f>_xlfn.IFNA(VLOOKUP($G40&amp;$B40&amp;$D40,Low2x!$A$2:$N$141,8,FALSE),"")</f>
        <v>7.3491279948734403E-2</v>
      </c>
      <c r="M40" s="51">
        <f>_xlfn.IFNA(VLOOKUP($G40&amp;$B40&amp;$D40,Low2x!$A$2:$N$141,9,FALSE),"")</f>
        <v>55248.158270880696</v>
      </c>
      <c r="N40" s="27" t="str">
        <f>_xlfn.IFNA(VLOOKUP($G40&amp;$C40&amp;$D40,Low2x!$A$2:$N$141,8,FALSE),"")</f>
        <v/>
      </c>
      <c r="O40" s="48" t="str">
        <f>_xlfn.IFNA(VLOOKUP($G40&amp;$C40&amp;$D40,Low2x!$A$2:$N$141,9,FALSE),"")</f>
        <v/>
      </c>
      <c r="P40" s="28">
        <f>_xlfn.IFNA(VLOOKUP($G40&amp;$A40&amp;$D40,High8x!$A$2:$N$141,8,FALSE),"")</f>
        <v>3.6402340314134398</v>
      </c>
      <c r="Q40" s="51">
        <f>_xlfn.IFNA(VLOOKUP($G40&amp;$A40&amp;$D40,High8x!$A$2:$N$141,9,FALSE),"")</f>
        <v>55248.158270880696</v>
      </c>
      <c r="R40" s="27">
        <f>_xlfn.IFNA(VLOOKUP($G40&amp;$B40&amp;$D40,High8x!$A$2:$N$141,8,FALSE),"")</f>
        <v>0.30864102400763199</v>
      </c>
      <c r="S40" s="51">
        <f>_xlfn.IFNA(VLOOKUP($G40&amp;$B40&amp;$D40,High8x!$A$2:$N$141,9,FALSE),"")</f>
        <v>55248.158270880696</v>
      </c>
      <c r="T40" s="27" t="str">
        <f>_xlfn.IFNA(VLOOKUP($G40&amp;$C40&amp;$D40,High8x!$A$2:$N$141,8,FALSE),"")</f>
        <v/>
      </c>
      <c r="U40" s="48" t="str">
        <f>_xlfn.IFNA(VLOOKUP($G40&amp;$C40&amp;$D40,High8x!$A$2:$N$141,9,FALSE),"")</f>
        <v/>
      </c>
      <c r="V40" s="28">
        <f t="shared" si="12"/>
        <v>5.3879945321481911E-3</v>
      </c>
      <c r="W40" s="27">
        <f t="shared" si="1"/>
        <v>4.7794663426605204E-4</v>
      </c>
      <c r="X40" s="27" t="str">
        <f t="shared" si="10"/>
        <v/>
      </c>
      <c r="Y40" s="28">
        <f t="shared" si="2"/>
        <v>0.10570961832422654</v>
      </c>
      <c r="Z40" s="27">
        <f t="shared" si="3"/>
        <v>-4.891968070898145E-3</v>
      </c>
      <c r="AA40" s="27" t="str">
        <f t="shared" si="4"/>
        <v/>
      </c>
      <c r="AB40" s="31">
        <f t="shared" si="5"/>
        <v>3.6402340314134398</v>
      </c>
      <c r="AC40" s="32">
        <f t="shared" si="6"/>
        <v>0.30864102400763199</v>
      </c>
      <c r="AD40" s="32" t="str">
        <f t="shared" si="7"/>
        <v/>
      </c>
      <c r="AE40" s="28">
        <f t="shared" si="8"/>
        <v>3.9488750554210719</v>
      </c>
      <c r="AF40" s="42">
        <f t="shared" si="11"/>
        <v>55248.158270880696</v>
      </c>
    </row>
    <row r="41" spans="1:32" x14ac:dyDescent="0.25">
      <c r="A41" t="s">
        <v>73</v>
      </c>
      <c r="C41" t="s">
        <v>74</v>
      </c>
      <c r="D41" t="str">
        <f>VLOOKUP(F41,Crossref!$A$17:$B$21,2,FALSE)</f>
        <v>src_03</v>
      </c>
      <c r="E41" t="str">
        <f t="shared" si="9"/>
        <v>C. WoodlandMar</v>
      </c>
      <c r="F41" s="14" t="s">
        <v>56</v>
      </c>
      <c r="G41" s="14" t="s">
        <v>24</v>
      </c>
      <c r="H41" s="14" t="s">
        <v>4</v>
      </c>
      <c r="I41" s="14" t="s">
        <v>5</v>
      </c>
      <c r="J41" s="28">
        <f>_xlfn.IFNA(VLOOKUP($G41&amp;$A41&amp;$D41,Low2x!$A$2:$N$141,8,FALSE),"")</f>
        <v>6.69988060878981E-2</v>
      </c>
      <c r="K41" s="44">
        <f>_xlfn.IFNA(VLOOKUP($G41&amp;$A41&amp;$D41,Low2x!$A$2:$N$141,9,FALSE),"")</f>
        <v>79270.956926699495</v>
      </c>
      <c r="L41" s="27" t="str">
        <f>_xlfn.IFNA(VLOOKUP($G41&amp;$B41&amp;$D41,Low2x!$A$2:$N$141,8,FALSE),"")</f>
        <v/>
      </c>
      <c r="M41" s="51" t="str">
        <f>_xlfn.IFNA(VLOOKUP($G41&amp;$B41&amp;$D41,Low2x!$A$2:$N$141,9,FALSE),"")</f>
        <v/>
      </c>
      <c r="N41" s="27">
        <f>_xlfn.IFNA(VLOOKUP($G41&amp;$C41&amp;$D41,Low2x!$A$2:$N$141,8,FALSE),"")</f>
        <v>0.816489796087569</v>
      </c>
      <c r="O41" s="48">
        <f>_xlfn.IFNA(VLOOKUP($G41&amp;$C41&amp;$D41,Low2x!$A$2:$N$141,9,FALSE),"")</f>
        <v>79270.956926699495</v>
      </c>
      <c r="P41" s="28">
        <f>_xlfn.IFNA(VLOOKUP($G41&amp;$A41&amp;$D41,High8x!$A$2:$N$141,8,FALSE),"")</f>
        <v>0.26950772169759202</v>
      </c>
      <c r="Q41" s="51">
        <f>_xlfn.IFNA(VLOOKUP($G41&amp;$A41&amp;$D41,High8x!$A$2:$N$141,9,FALSE),"")</f>
        <v>79270.956926699495</v>
      </c>
      <c r="R41" s="27" t="str">
        <f>_xlfn.IFNA(VLOOKUP($G41&amp;$B41&amp;$D41,High8x!$A$2:$N$141,8,FALSE),"")</f>
        <v/>
      </c>
      <c r="S41" s="51" t="str">
        <f>_xlfn.IFNA(VLOOKUP($G41&amp;$B41&amp;$D41,High8x!$A$2:$N$141,9,FALSE),"")</f>
        <v/>
      </c>
      <c r="T41" s="27">
        <f>_xlfn.IFNA(VLOOKUP($G41&amp;$C41&amp;$D41,High8x!$A$2:$N$141,8,FALSE),"")</f>
        <v>3.2656364858425802</v>
      </c>
      <c r="U41" s="48">
        <f>_xlfn.IFNA(VLOOKUP($G41&amp;$C41&amp;$D41,High8x!$A$2:$N$141,9,FALSE),"")</f>
        <v>79270.956926699495</v>
      </c>
      <c r="V41" s="28">
        <f t="shared" si="12"/>
        <v>4.1160348701157302E-4</v>
      </c>
      <c r="W41" s="27" t="str">
        <f t="shared" si="1"/>
        <v/>
      </c>
      <c r="X41" s="27">
        <f t="shared" si="10"/>
        <v>4.9779404263313237E-3</v>
      </c>
      <c r="Y41" s="28">
        <f t="shared" si="2"/>
        <v>-5.0416578199991013E-4</v>
      </c>
      <c r="Z41" s="27" t="str">
        <f t="shared" si="3"/>
        <v/>
      </c>
      <c r="AA41" s="27">
        <f t="shared" si="4"/>
        <v>1.0756616923179863E-4</v>
      </c>
      <c r="AB41" s="31">
        <f t="shared" si="5"/>
        <v>0.26950772169759202</v>
      </c>
      <c r="AC41" s="32" t="str">
        <f t="shared" si="6"/>
        <v/>
      </c>
      <c r="AD41" s="32">
        <f t="shared" si="7"/>
        <v>3.2656364858425802</v>
      </c>
      <c r="AE41" s="28">
        <f t="shared" si="8"/>
        <v>3.535144207540172</v>
      </c>
      <c r="AF41" s="42">
        <f t="shared" si="11"/>
        <v>79270.956926699495</v>
      </c>
    </row>
    <row r="42" spans="1:32" x14ac:dyDescent="0.25">
      <c r="A42" t="s">
        <v>73</v>
      </c>
      <c r="C42" t="s">
        <v>74</v>
      </c>
      <c r="D42" t="str">
        <f>VLOOKUP(F42,Crossref!$A$17:$B$21,2,FALSE)</f>
        <v>src_03</v>
      </c>
      <c r="E42" t="str">
        <f t="shared" si="9"/>
        <v>C. WoodlandKrewski</v>
      </c>
      <c r="F42" s="14" t="s">
        <v>56</v>
      </c>
      <c r="G42" s="14" t="s">
        <v>25</v>
      </c>
      <c r="H42" s="14" t="s">
        <v>6</v>
      </c>
      <c r="I42" s="14" t="s">
        <v>7</v>
      </c>
      <c r="J42" s="28">
        <f>_xlfn.IFNA(VLOOKUP($G42&amp;$A42&amp;$D42,Low2x!$A$2:$N$141,8,FALSE),"")</f>
        <v>0.14603835883161601</v>
      </c>
      <c r="K42" s="44">
        <f>_xlfn.IFNA(VLOOKUP($G42&amp;$A42&amp;$D42,Low2x!$A$2:$N$141,9,FALSE),"")</f>
        <v>184209.65849495199</v>
      </c>
      <c r="L42" s="27" t="str">
        <f>_xlfn.IFNA(VLOOKUP($G42&amp;$B42&amp;$D42,Low2x!$A$2:$N$141,8,FALSE),"")</f>
        <v/>
      </c>
      <c r="M42" s="51" t="str">
        <f>_xlfn.IFNA(VLOOKUP($G42&amp;$B42&amp;$D42,Low2x!$A$2:$N$141,9,FALSE),"")</f>
        <v/>
      </c>
      <c r="N42" s="27">
        <f>_xlfn.IFNA(VLOOKUP($G42&amp;$C42&amp;$D42,Low2x!$A$2:$N$141,8,FALSE),"")</f>
        <v>2.3925360616389901</v>
      </c>
      <c r="O42" s="48">
        <f>_xlfn.IFNA(VLOOKUP($G42&amp;$C42&amp;$D42,Low2x!$A$2:$N$141,9,FALSE),"")</f>
        <v>184209.65849495199</v>
      </c>
      <c r="P42" s="28">
        <f>_xlfn.IFNA(VLOOKUP($G42&amp;$A42&amp;$D42,High8x!$A$2:$N$141,8,FALSE),"")</f>
        <v>0.58702381345590304</v>
      </c>
      <c r="Q42" s="51">
        <f>_xlfn.IFNA(VLOOKUP($G42&amp;$A42&amp;$D42,High8x!$A$2:$N$141,9,FALSE),"")</f>
        <v>184209.65849495199</v>
      </c>
      <c r="R42" s="27" t="str">
        <f>_xlfn.IFNA(VLOOKUP($G42&amp;$B42&amp;$D42,High8x!$A$2:$N$141,8,FALSE),"")</f>
        <v/>
      </c>
      <c r="S42" s="51" t="str">
        <f>_xlfn.IFNA(VLOOKUP($G42&amp;$B42&amp;$D42,High8x!$A$2:$N$141,9,FALSE),"")</f>
        <v/>
      </c>
      <c r="T42" s="27">
        <f>_xlfn.IFNA(VLOOKUP($G42&amp;$C42&amp;$D42,High8x!$A$2:$N$141,8,FALSE),"")</f>
        <v>9.5760588315448594</v>
      </c>
      <c r="U42" s="48">
        <f>_xlfn.IFNA(VLOOKUP($G42&amp;$C42&amp;$D42,High8x!$A$2:$N$141,9,FALSE),"")</f>
        <v>184209.65849495199</v>
      </c>
      <c r="V42" s="28">
        <f t="shared" si="12"/>
        <v>8.9631189964285989E-4</v>
      </c>
      <c r="W42" s="27" t="str">
        <f t="shared" si="1"/>
        <v/>
      </c>
      <c r="X42" s="27">
        <f t="shared" si="10"/>
        <v>1.4600656036394042E-2</v>
      </c>
      <c r="Y42" s="28">
        <f t="shared" si="2"/>
        <v>-9.5679270981308129E-4</v>
      </c>
      <c r="Z42" s="27" t="str">
        <f t="shared" si="3"/>
        <v/>
      </c>
      <c r="AA42" s="27">
        <f t="shared" si="4"/>
        <v>-1.9715283296317665E-3</v>
      </c>
      <c r="AB42" s="31">
        <f t="shared" si="5"/>
        <v>0.58702381345590304</v>
      </c>
      <c r="AC42" s="32" t="str">
        <f t="shared" si="6"/>
        <v/>
      </c>
      <c r="AD42" s="32">
        <f t="shared" si="7"/>
        <v>9.5760588315448594</v>
      </c>
      <c r="AE42" s="28">
        <f t="shared" si="8"/>
        <v>10.163082645000763</v>
      </c>
      <c r="AF42" s="42">
        <f t="shared" si="11"/>
        <v>184209.65849495199</v>
      </c>
    </row>
    <row r="43" spans="1:32" x14ac:dyDescent="0.25">
      <c r="A43" t="s">
        <v>73</v>
      </c>
      <c r="C43" t="s">
        <v>74</v>
      </c>
      <c r="D43" t="str">
        <f>VLOOKUP(F43,Crossref!$A$17:$B$21,2,FALSE)</f>
        <v>src_03</v>
      </c>
      <c r="E43" t="str">
        <f t="shared" si="9"/>
        <v>C. WoodlandSheppard</v>
      </c>
      <c r="F43" s="14" t="s">
        <v>56</v>
      </c>
      <c r="G43" s="14" t="s">
        <v>26</v>
      </c>
      <c r="H43" s="14" t="s">
        <v>8</v>
      </c>
      <c r="I43" s="14" t="s">
        <v>9</v>
      </c>
      <c r="J43" s="28">
        <f>_xlfn.IFNA(VLOOKUP($G43&amp;$A43&amp;$D43,Low2x!$A$2:$N$141,8,FALSE),"")</f>
        <v>4.02651608960879E-3</v>
      </c>
      <c r="K43" s="44">
        <f>_xlfn.IFNA(VLOOKUP($G43&amp;$A43&amp;$D43,Low2x!$A$2:$N$141,9,FALSE),"")</f>
        <v>8849.9098499830798</v>
      </c>
      <c r="L43" s="27" t="str">
        <f>_xlfn.IFNA(VLOOKUP($G43&amp;$B43&amp;$D43,Low2x!$A$2:$N$141,8,FALSE),"")</f>
        <v/>
      </c>
      <c r="M43" s="51" t="str">
        <f>_xlfn.IFNA(VLOOKUP($G43&amp;$B43&amp;$D43,Low2x!$A$2:$N$141,9,FALSE),"")</f>
        <v/>
      </c>
      <c r="N43" s="27">
        <f>_xlfn.IFNA(VLOOKUP($G43&amp;$C43&amp;$D43,Low2x!$A$2:$N$141,8,FALSE),"")</f>
        <v>4.8568677862861703E-2</v>
      </c>
      <c r="O43" s="48">
        <f>_xlfn.IFNA(VLOOKUP($G43&amp;$C43&amp;$D43,Low2x!$A$2:$N$141,9,FALSE),"")</f>
        <v>8849.9098499830798</v>
      </c>
      <c r="P43" s="28">
        <f>_xlfn.IFNA(VLOOKUP($G43&amp;$A43&amp;$D43,High8x!$A$2:$N$141,8,FALSE),"")</f>
        <v>1.6198741698642001E-2</v>
      </c>
      <c r="Q43" s="51">
        <f>_xlfn.IFNA(VLOOKUP($G43&amp;$A43&amp;$D43,High8x!$A$2:$N$141,9,FALSE),"")</f>
        <v>8849.9098499830798</v>
      </c>
      <c r="R43" s="27" t="str">
        <f>_xlfn.IFNA(VLOOKUP($G43&amp;$B43&amp;$D43,High8x!$A$2:$N$141,8,FALSE),"")</f>
        <v/>
      </c>
      <c r="S43" s="51" t="str">
        <f>_xlfn.IFNA(VLOOKUP($G43&amp;$B43&amp;$D43,High8x!$A$2:$N$141,9,FALSE),"")</f>
        <v/>
      </c>
      <c r="T43" s="27">
        <f>_xlfn.IFNA(VLOOKUP($G43&amp;$C43&amp;$D43,High8x!$A$2:$N$141,8,FALSE),"")</f>
        <v>0.194371432137456</v>
      </c>
      <c r="U43" s="48">
        <f>_xlfn.IFNA(VLOOKUP($G43&amp;$C43&amp;$D43,High8x!$A$2:$N$141,9,FALSE),"")</f>
        <v>8849.9098499830798</v>
      </c>
      <c r="V43" s="28">
        <f t="shared" si="12"/>
        <v>2.4740295953319533E-5</v>
      </c>
      <c r="W43" s="27" t="str">
        <f t="shared" si="1"/>
        <v/>
      </c>
      <c r="X43" s="27">
        <f t="shared" si="10"/>
        <v>2.9634706153372823E-4</v>
      </c>
      <c r="Y43" s="28">
        <f t="shared" si="2"/>
        <v>-3.0892446735611423E-5</v>
      </c>
      <c r="Z43" s="27" t="str">
        <f t="shared" si="3"/>
        <v/>
      </c>
      <c r="AA43" s="27">
        <f t="shared" si="4"/>
        <v>-3.2240228669710991E-5</v>
      </c>
      <c r="AB43" s="31">
        <f t="shared" si="5"/>
        <v>1.6198741698642001E-2</v>
      </c>
      <c r="AC43" s="32" t="str">
        <f t="shared" si="6"/>
        <v/>
      </c>
      <c r="AD43" s="32">
        <f t="shared" si="7"/>
        <v>0.194371432137456</v>
      </c>
      <c r="AE43" s="28">
        <f t="shared" si="8"/>
        <v>0.210570173836098</v>
      </c>
      <c r="AF43" s="42">
        <f t="shared" si="11"/>
        <v>8849.9098499830798</v>
      </c>
    </row>
    <row r="44" spans="1:32" x14ac:dyDescent="0.25">
      <c r="A44" t="s">
        <v>73</v>
      </c>
      <c r="C44" t="s">
        <v>74</v>
      </c>
      <c r="D44" t="str">
        <f>VLOOKUP(F44,Crossref!$A$17:$B$21,2,FALSE)</f>
        <v>src_03</v>
      </c>
      <c r="E44" t="str">
        <f t="shared" si="9"/>
        <v>C. WoodlandBell</v>
      </c>
      <c r="F44" s="14" t="s">
        <v>56</v>
      </c>
      <c r="G44" s="14" t="s">
        <v>27</v>
      </c>
      <c r="H44" s="14" t="s">
        <v>10</v>
      </c>
      <c r="I44" s="14" t="s">
        <v>11</v>
      </c>
      <c r="J44" s="28">
        <f>_xlfn.IFNA(VLOOKUP($G44&amp;$A44&amp;$D44,Low2x!$A$2:$N$141,8,FALSE),"")</f>
        <v>1.0415525906295299E-2</v>
      </c>
      <c r="K44" s="44">
        <f>_xlfn.IFNA(VLOOKUP($G44&amp;$A44&amp;$D44,Low2x!$A$2:$N$141,9,FALSE),"")</f>
        <v>105128.139830499</v>
      </c>
      <c r="L44" s="27" t="str">
        <f>_xlfn.IFNA(VLOOKUP($G44&amp;$B44&amp;$D44,Low2x!$A$2:$N$141,8,FALSE),"")</f>
        <v/>
      </c>
      <c r="M44" s="51" t="str">
        <f>_xlfn.IFNA(VLOOKUP($G44&amp;$B44&amp;$D44,Low2x!$A$2:$N$141,9,FALSE),"")</f>
        <v/>
      </c>
      <c r="N44" s="27">
        <f>_xlfn.IFNA(VLOOKUP($G44&amp;$C44&amp;$D44,Low2x!$A$2:$N$141,8,FALSE),"")</f>
        <v>9.9199902083305494E-2</v>
      </c>
      <c r="O44" s="48">
        <f>_xlfn.IFNA(VLOOKUP($G44&amp;$C44&amp;$D44,Low2x!$A$2:$N$141,9,FALSE),"")</f>
        <v>105128.139830499</v>
      </c>
      <c r="P44" s="28">
        <f>_xlfn.IFNA(VLOOKUP($G44&amp;$A44&amp;$D44,High8x!$A$2:$N$141,8,FALSE),"")</f>
        <v>4.1943111104529598E-2</v>
      </c>
      <c r="Q44" s="51">
        <f>_xlfn.IFNA(VLOOKUP($G44&amp;$A44&amp;$D44,High8x!$A$2:$N$141,9,FALSE),"")</f>
        <v>105128.139830499</v>
      </c>
      <c r="R44" s="27" t="str">
        <f>_xlfn.IFNA(VLOOKUP($G44&amp;$B44&amp;$D44,High8x!$A$2:$N$141,8,FALSE),"")</f>
        <v/>
      </c>
      <c r="S44" s="51" t="str">
        <f>_xlfn.IFNA(VLOOKUP($G44&amp;$B44&amp;$D44,High8x!$A$2:$N$141,9,FALSE),"")</f>
        <v/>
      </c>
      <c r="T44" s="27">
        <f>_xlfn.IFNA(VLOOKUP($G44&amp;$C44&amp;$D44,High8x!$A$2:$N$141,8,FALSE),"")</f>
        <v>0.39676499821261002</v>
      </c>
      <c r="U44" s="48">
        <f>_xlfn.IFNA(VLOOKUP($G44&amp;$C44&amp;$D44,High8x!$A$2:$N$141,9,FALSE),"")</f>
        <v>105128.139830499</v>
      </c>
      <c r="V44" s="28">
        <f t="shared" si="12"/>
        <v>6.4080457719988413E-5</v>
      </c>
      <c r="W44" s="27" t="str">
        <f t="shared" si="1"/>
        <v/>
      </c>
      <c r="X44" s="27">
        <f t="shared" si="10"/>
        <v>6.0480710595387107E-4</v>
      </c>
      <c r="Y44" s="28">
        <f t="shared" si="2"/>
        <v>-9.3669159782802658E-5</v>
      </c>
      <c r="Z44" s="27" t="str">
        <f t="shared" si="3"/>
        <v/>
      </c>
      <c r="AA44" s="27">
        <f t="shared" si="4"/>
        <v>1.1536706870596269E-5</v>
      </c>
      <c r="AB44" s="31">
        <f t="shared" si="5"/>
        <v>4.1943111104529598E-2</v>
      </c>
      <c r="AC44" s="32" t="str">
        <f t="shared" si="6"/>
        <v/>
      </c>
      <c r="AD44" s="32">
        <f t="shared" si="7"/>
        <v>0.39676499821261002</v>
      </c>
      <c r="AE44" s="28">
        <f t="shared" si="8"/>
        <v>0.43870810931713961</v>
      </c>
      <c r="AF44" s="42">
        <f t="shared" si="11"/>
        <v>105128.139830499</v>
      </c>
    </row>
    <row r="45" spans="1:32" x14ac:dyDescent="0.25">
      <c r="A45" t="s">
        <v>73</v>
      </c>
      <c r="C45" t="s">
        <v>74</v>
      </c>
      <c r="D45" t="str">
        <f>VLOOKUP(F45,Crossref!$A$17:$B$21,2,FALSE)</f>
        <v>src_03</v>
      </c>
      <c r="E45" t="str">
        <f t="shared" si="9"/>
        <v>C. WoodlandZanobetti_HA</v>
      </c>
      <c r="F45" s="14" t="s">
        <v>56</v>
      </c>
      <c r="G45" s="14" t="s">
        <v>28</v>
      </c>
      <c r="H45" s="14" t="s">
        <v>12</v>
      </c>
      <c r="I45" s="14" t="s">
        <v>11</v>
      </c>
      <c r="J45" s="28">
        <f>_xlfn.IFNA(VLOOKUP($G45&amp;$A45&amp;$D45,Low2x!$A$2:$N$141,8,FALSE),"")</f>
        <v>2.3758666165998699E-2</v>
      </c>
      <c r="K45" s="44">
        <f>_xlfn.IFNA(VLOOKUP($G45&amp;$A45&amp;$D45,Low2x!$A$2:$N$141,9,FALSE),"")</f>
        <v>90362.520197665697</v>
      </c>
      <c r="L45" s="27" t="str">
        <f>_xlfn.IFNA(VLOOKUP($G45&amp;$B45&amp;$D45,Low2x!$A$2:$N$141,8,FALSE),"")</f>
        <v/>
      </c>
      <c r="M45" s="51" t="str">
        <f>_xlfn.IFNA(VLOOKUP($G45&amp;$B45&amp;$D45,Low2x!$A$2:$N$141,9,FALSE),"")</f>
        <v/>
      </c>
      <c r="N45" s="27">
        <f>_xlfn.IFNA(VLOOKUP($G45&amp;$C45&amp;$D45,Low2x!$A$2:$N$141,8,FALSE),"")</f>
        <v>0.29374476958352103</v>
      </c>
      <c r="O45" s="48">
        <f>_xlfn.IFNA(VLOOKUP($G45&amp;$C45&amp;$D45,Low2x!$A$2:$N$141,9,FALSE),"")</f>
        <v>90362.520197665697</v>
      </c>
      <c r="P45" s="28">
        <f>_xlfn.IFNA(VLOOKUP($G45&amp;$A45&amp;$D45,High8x!$A$2:$N$141,8,FALSE),"")</f>
        <v>9.5614002048357294E-2</v>
      </c>
      <c r="Q45" s="51">
        <f>_xlfn.IFNA(VLOOKUP($G45&amp;$A45&amp;$D45,High8x!$A$2:$N$141,9,FALSE),"")</f>
        <v>90362.520197665697</v>
      </c>
      <c r="R45" s="27" t="str">
        <f>_xlfn.IFNA(VLOOKUP($G45&amp;$B45&amp;$D45,High8x!$A$2:$N$141,8,FALSE),"")</f>
        <v/>
      </c>
      <c r="S45" s="51" t="str">
        <f>_xlfn.IFNA(VLOOKUP($G45&amp;$B45&amp;$D45,High8x!$A$2:$N$141,9,FALSE),"")</f>
        <v/>
      </c>
      <c r="T45" s="27">
        <f>_xlfn.IFNA(VLOOKUP($G45&amp;$C45&amp;$D45,High8x!$A$2:$N$141,8,FALSE),"")</f>
        <v>1.1764067087149599</v>
      </c>
      <c r="U45" s="48">
        <f>_xlfn.IFNA(VLOOKUP($G45&amp;$C45&amp;$D45,High8x!$A$2:$N$141,9,FALSE),"")</f>
        <v>90362.520197665697</v>
      </c>
      <c r="V45" s="28">
        <f t="shared" si="12"/>
        <v>1.4604743065520039E-4</v>
      </c>
      <c r="W45" s="27" t="str">
        <f t="shared" ref="W45:W76" si="13">IFERROR((R45-L45)/($F$8-$F$7),"")</f>
        <v/>
      </c>
      <c r="X45" s="27">
        <f t="shared" ref="X45:X76" si="14">IFERROR((T45-N45)/($F$8-$F$7),"")</f>
        <v>1.7940283315679652E-3</v>
      </c>
      <c r="Y45" s="28">
        <f t="shared" ref="Y45:Y76" si="15">IFERROR(P45-V45*$F$8,"")</f>
        <v>-1.9311246145416183E-4</v>
      </c>
      <c r="Z45" s="27" t="str">
        <f t="shared" ref="Z45:Z76" si="16">IFERROR(R45-W45*$F$8,"")</f>
        <v/>
      </c>
      <c r="AA45" s="27">
        <f t="shared" ref="AA45:AA76" si="17">IFERROR(T45-X45*$F$8,"")</f>
        <v>-4.7587679362526281E-4</v>
      </c>
      <c r="AB45" s="31">
        <f t="shared" ref="AB45:AB76" si="18">IFERROR(V45*$H$6+Y45,"")</f>
        <v>9.5614002048357294E-2</v>
      </c>
      <c r="AC45" s="32" t="str">
        <f t="shared" ref="AC45:AC76" si="19">IFERROR(W45*$H$7+Z45,"")</f>
        <v/>
      </c>
      <c r="AD45" s="32">
        <f t="shared" ref="AD45:AD76" si="20">IFERROR(X45*$H$8+AA45,"")</f>
        <v>1.1764067087149599</v>
      </c>
      <c r="AE45" s="28">
        <f t="shared" ref="AE45:AE76" si="21">SUM(AB45,AC45,AD45)</f>
        <v>1.2720207107633172</v>
      </c>
      <c r="AF45" s="42">
        <f t="shared" si="11"/>
        <v>90362.520197665697</v>
      </c>
    </row>
    <row r="46" spans="1:32" x14ac:dyDescent="0.25">
      <c r="A46" t="s">
        <v>73</v>
      </c>
      <c r="C46" t="s">
        <v>74</v>
      </c>
      <c r="D46" t="str">
        <f>VLOOKUP(F46,Crossref!$A$17:$B$21,2,FALSE)</f>
        <v>src_03</v>
      </c>
      <c r="E46" t="str">
        <f t="shared" si="9"/>
        <v>C. WoodlandZanobetti_18TO24</v>
      </c>
      <c r="F46" s="14" t="s">
        <v>56</v>
      </c>
      <c r="G46" s="14" t="s">
        <v>29</v>
      </c>
      <c r="H46" s="14" t="s">
        <v>13</v>
      </c>
      <c r="I46" s="14" t="s">
        <v>14</v>
      </c>
      <c r="J46" s="28">
        <f>_xlfn.IFNA(VLOOKUP($G46&amp;$A46&amp;$D46,Low2x!$A$2:$N$141,8,FALSE),"")</f>
        <v>6.7077148957876404E-6</v>
      </c>
      <c r="K46" s="44">
        <f>_xlfn.IFNA(VLOOKUP($G46&amp;$A46&amp;$D46,Low2x!$A$2:$N$141,9,FALSE),"")</f>
        <v>17.355196966790501</v>
      </c>
      <c r="L46" s="27" t="str">
        <f>_xlfn.IFNA(VLOOKUP($G46&amp;$B46&amp;$D46,Low2x!$A$2:$N$141,8,FALSE),"")</f>
        <v/>
      </c>
      <c r="M46" s="51" t="str">
        <f>_xlfn.IFNA(VLOOKUP($G46&amp;$B46&amp;$D46,Low2x!$A$2:$N$141,9,FALSE),"")</f>
        <v/>
      </c>
      <c r="N46" s="27">
        <f>_xlfn.IFNA(VLOOKUP($G46&amp;$C46&amp;$D46,Low2x!$A$2:$N$141,8,FALSE),"")</f>
        <v>1.17672387669084E-4</v>
      </c>
      <c r="O46" s="48">
        <f>_xlfn.IFNA(VLOOKUP($G46&amp;$C46&amp;$D46,Low2x!$A$2:$N$141,9,FALSE),"")</f>
        <v>17.355196966790501</v>
      </c>
      <c r="P46" s="28">
        <f>_xlfn.IFNA(VLOOKUP($G46&amp;$A46&amp;$D46,High8x!$A$2:$N$141,8,FALSE),"")</f>
        <v>2.6914874242527299E-5</v>
      </c>
      <c r="Q46" s="51">
        <f>_xlfn.IFNA(VLOOKUP($G46&amp;$A46&amp;$D46,High8x!$A$2:$N$141,9,FALSE),"")</f>
        <v>17.355196966790501</v>
      </c>
      <c r="R46" s="27" t="str">
        <f>_xlfn.IFNA(VLOOKUP($G46&amp;$B46&amp;$D46,High8x!$A$2:$N$141,8,FALSE),"")</f>
        <v/>
      </c>
      <c r="S46" s="51" t="str">
        <f>_xlfn.IFNA(VLOOKUP($G46&amp;$B46&amp;$D46,High8x!$A$2:$N$141,9,FALSE),"")</f>
        <v/>
      </c>
      <c r="T46" s="27">
        <f>_xlfn.IFNA(VLOOKUP($G46&amp;$C46&amp;$D46,High8x!$A$2:$N$141,8,FALSE),"")</f>
        <v>4.7021227751462902E-4</v>
      </c>
      <c r="U46" s="48">
        <f>_xlfn.IFNA(VLOOKUP($G46&amp;$C46&amp;$D46,High8x!$A$2:$N$141,9,FALSE),"")</f>
        <v>17.355196966790501</v>
      </c>
      <c r="V46" s="28">
        <f t="shared" si="12"/>
        <v>4.1071462086869223E-8</v>
      </c>
      <c r="W46" s="27" t="str">
        <f t="shared" si="13"/>
        <v/>
      </c>
      <c r="X46" s="27">
        <f t="shared" si="14"/>
        <v>7.1654449155598583E-7</v>
      </c>
      <c r="Y46" s="28">
        <f t="shared" si="15"/>
        <v>-2.8004886458910303E-8</v>
      </c>
      <c r="Z46" s="27" t="str">
        <f t="shared" si="16"/>
        <v/>
      </c>
      <c r="AA46" s="27">
        <f t="shared" si="17"/>
        <v>1.5909105390232931E-7</v>
      </c>
      <c r="AB46" s="31">
        <f t="shared" si="18"/>
        <v>2.6914874242527299E-5</v>
      </c>
      <c r="AC46" s="32" t="str">
        <f t="shared" si="19"/>
        <v/>
      </c>
      <c r="AD46" s="32">
        <f t="shared" si="20"/>
        <v>4.7021227751462902E-4</v>
      </c>
      <c r="AE46" s="28">
        <f t="shared" si="21"/>
        <v>4.9712715175715631E-4</v>
      </c>
      <c r="AF46" s="42">
        <f t="shared" si="11"/>
        <v>17.355196966790501</v>
      </c>
    </row>
    <row r="47" spans="1:32" x14ac:dyDescent="0.25">
      <c r="A47" t="s">
        <v>73</v>
      </c>
      <c r="C47" t="s">
        <v>74</v>
      </c>
      <c r="D47" t="str">
        <f>VLOOKUP(F47,Crossref!$A$17:$B$21,2,FALSE)</f>
        <v>src_03</v>
      </c>
      <c r="E47" t="str">
        <f t="shared" si="9"/>
        <v>C. WoodlandZanobetti_25TO44</v>
      </c>
      <c r="F47" s="14" t="s">
        <v>56</v>
      </c>
      <c r="G47" s="14" t="s">
        <v>30</v>
      </c>
      <c r="H47" s="14" t="s">
        <v>13</v>
      </c>
      <c r="I47" s="14" t="s">
        <v>15</v>
      </c>
      <c r="J47" s="28">
        <f>_xlfn.IFNA(VLOOKUP($G47&amp;$A47&amp;$D47,Low2x!$A$2:$N$141,8,FALSE),"")</f>
        <v>4.1150480446274098E-4</v>
      </c>
      <c r="K47" s="44">
        <f>_xlfn.IFNA(VLOOKUP($G47&amp;$A47&amp;$D47,Low2x!$A$2:$N$141,9,FALSE),"")</f>
        <v>1120.8064099363401</v>
      </c>
      <c r="L47" s="27" t="str">
        <f>_xlfn.IFNA(VLOOKUP($G47&amp;$B47&amp;$D47,Low2x!$A$2:$N$141,8,FALSE),"")</f>
        <v/>
      </c>
      <c r="M47" s="51" t="str">
        <f>_xlfn.IFNA(VLOOKUP($G47&amp;$B47&amp;$D47,Low2x!$A$2:$N$141,9,FALSE),"")</f>
        <v/>
      </c>
      <c r="N47" s="27">
        <f>_xlfn.IFNA(VLOOKUP($G47&amp;$C47&amp;$D47,Low2x!$A$2:$N$141,8,FALSE),"")</f>
        <v>5.2501317243396897E-3</v>
      </c>
      <c r="O47" s="48">
        <f>_xlfn.IFNA(VLOOKUP($G47&amp;$C47&amp;$D47,Low2x!$A$2:$N$141,9,FALSE),"")</f>
        <v>1120.8064099363401</v>
      </c>
      <c r="P47" s="28">
        <f>_xlfn.IFNA(VLOOKUP($G47&amp;$A47&amp;$D47,High8x!$A$2:$N$141,8,FALSE),"")</f>
        <v>1.6551214441741899E-3</v>
      </c>
      <c r="Q47" s="51">
        <f>_xlfn.IFNA(VLOOKUP($G47&amp;$A47&amp;$D47,High8x!$A$2:$N$141,9,FALSE),"")</f>
        <v>1120.8064099363401</v>
      </c>
      <c r="R47" s="27" t="str">
        <f>_xlfn.IFNA(VLOOKUP($G47&amp;$B47&amp;$D47,High8x!$A$2:$N$141,8,FALSE),"")</f>
        <v/>
      </c>
      <c r="S47" s="51" t="str">
        <f>_xlfn.IFNA(VLOOKUP($G47&amp;$B47&amp;$D47,High8x!$A$2:$N$141,9,FALSE),"")</f>
        <v/>
      </c>
      <c r="T47" s="27">
        <f>_xlfn.IFNA(VLOOKUP($G47&amp;$C47&amp;$D47,High8x!$A$2:$N$141,8,FALSE),"")</f>
        <v>2.1018052076948499E-2</v>
      </c>
      <c r="U47" s="48">
        <f>_xlfn.IFNA(VLOOKUP($G47&amp;$C47&amp;$D47,High8x!$A$2:$N$141,9,FALSE),"")</f>
        <v>1120.8064099363401</v>
      </c>
      <c r="V47" s="28">
        <f t="shared" si="12"/>
        <v>2.5276760969744894E-6</v>
      </c>
      <c r="W47" s="27" t="str">
        <f t="shared" si="13"/>
        <v/>
      </c>
      <c r="X47" s="27">
        <f t="shared" si="14"/>
        <v>3.2048618602863428E-5</v>
      </c>
      <c r="Y47" s="28">
        <f t="shared" si="15"/>
        <v>-3.0340754410751111E-6</v>
      </c>
      <c r="Z47" s="27" t="str">
        <f t="shared" si="16"/>
        <v/>
      </c>
      <c r="AA47" s="27">
        <f t="shared" si="17"/>
        <v>-5.8417265299086363E-6</v>
      </c>
      <c r="AB47" s="31">
        <f t="shared" si="18"/>
        <v>1.6551214441741899E-3</v>
      </c>
      <c r="AC47" s="32" t="str">
        <f t="shared" si="19"/>
        <v/>
      </c>
      <c r="AD47" s="32">
        <f t="shared" si="20"/>
        <v>2.1018052076948499E-2</v>
      </c>
      <c r="AE47" s="28">
        <f t="shared" si="21"/>
        <v>2.2673173521122688E-2</v>
      </c>
      <c r="AF47" s="42">
        <f t="shared" si="11"/>
        <v>1120.8064099363401</v>
      </c>
    </row>
    <row r="48" spans="1:32" x14ac:dyDescent="0.25">
      <c r="A48" t="s">
        <v>73</v>
      </c>
      <c r="C48" t="s">
        <v>74</v>
      </c>
      <c r="D48" t="str">
        <f>VLOOKUP(F48,Crossref!$A$17:$B$21,2,FALSE)</f>
        <v>src_03</v>
      </c>
      <c r="E48" t="str">
        <f t="shared" si="9"/>
        <v>C. WoodlandZanobetti_45TO54</v>
      </c>
      <c r="F48" s="14" t="s">
        <v>56</v>
      </c>
      <c r="G48" s="14" t="s">
        <v>31</v>
      </c>
      <c r="H48" s="14" t="s">
        <v>13</v>
      </c>
      <c r="I48" s="14" t="s">
        <v>16</v>
      </c>
      <c r="J48" s="28">
        <f>_xlfn.IFNA(VLOOKUP($G48&amp;$A48&amp;$D48,Low2x!$A$2:$N$141,8,FALSE),"")</f>
        <v>9.5178911216463498E-4</v>
      </c>
      <c r="K48" s="44">
        <f>_xlfn.IFNA(VLOOKUP($G48&amp;$A48&amp;$D48,Low2x!$A$2:$N$141,9,FALSE),"")</f>
        <v>2870.8332782479401</v>
      </c>
      <c r="L48" s="27" t="str">
        <f>_xlfn.IFNA(VLOOKUP($G48&amp;$B48&amp;$D48,Low2x!$A$2:$N$141,8,FALSE),"")</f>
        <v/>
      </c>
      <c r="M48" s="51" t="str">
        <f>_xlfn.IFNA(VLOOKUP($G48&amp;$B48&amp;$D48,Low2x!$A$2:$N$141,9,FALSE),"")</f>
        <v/>
      </c>
      <c r="N48" s="27">
        <f>_xlfn.IFNA(VLOOKUP($G48&amp;$C48&amp;$D48,Low2x!$A$2:$N$141,8,FALSE),"")</f>
        <v>9.4277664780920405E-3</v>
      </c>
      <c r="O48" s="48">
        <f>_xlfn.IFNA(VLOOKUP($G48&amp;$C48&amp;$D48,Low2x!$A$2:$N$141,9,FALSE),"")</f>
        <v>2870.8332782479401</v>
      </c>
      <c r="P48" s="28">
        <f>_xlfn.IFNA(VLOOKUP($G48&amp;$A48&amp;$D48,High8x!$A$2:$N$141,8,FALSE),"")</f>
        <v>3.8310257790488298E-3</v>
      </c>
      <c r="Q48" s="51">
        <f>_xlfn.IFNA(VLOOKUP($G48&amp;$A48&amp;$D48,High8x!$A$2:$N$141,9,FALSE),"")</f>
        <v>2870.8332782479401</v>
      </c>
      <c r="R48" s="27" t="str">
        <f>_xlfn.IFNA(VLOOKUP($G48&amp;$B48&amp;$D48,High8x!$A$2:$N$141,8,FALSE),"")</f>
        <v/>
      </c>
      <c r="S48" s="51" t="str">
        <f>_xlfn.IFNA(VLOOKUP($G48&amp;$B48&amp;$D48,High8x!$A$2:$N$141,9,FALSE),"")</f>
        <v/>
      </c>
      <c r="T48" s="27">
        <f>_xlfn.IFNA(VLOOKUP($G48&amp;$C48&amp;$D48,High8x!$A$2:$N$141,8,FALSE),"")</f>
        <v>3.7697322359178602E-2</v>
      </c>
      <c r="U48" s="48">
        <f>_xlfn.IFNA(VLOOKUP($G48&amp;$C48&amp;$D48,High8x!$A$2:$N$141,9,FALSE),"")</f>
        <v>2870.8332782479401</v>
      </c>
      <c r="V48" s="28">
        <f t="shared" si="12"/>
        <v>5.8521070465125911E-6</v>
      </c>
      <c r="W48" s="27" t="str">
        <f t="shared" si="13"/>
        <v/>
      </c>
      <c r="X48" s="27">
        <f t="shared" si="14"/>
        <v>5.7458446912777562E-5</v>
      </c>
      <c r="Y48" s="28">
        <f t="shared" si="15"/>
        <v>-7.9564434634299755E-6</v>
      </c>
      <c r="Z48" s="27" t="str">
        <f t="shared" si="16"/>
        <v/>
      </c>
      <c r="AA48" s="27">
        <f t="shared" si="17"/>
        <v>4.5811843965223864E-6</v>
      </c>
      <c r="AB48" s="31">
        <f t="shared" si="18"/>
        <v>3.8310257790488298E-3</v>
      </c>
      <c r="AC48" s="32" t="str">
        <f t="shared" si="19"/>
        <v/>
      </c>
      <c r="AD48" s="32">
        <f t="shared" si="20"/>
        <v>3.7697322359178602E-2</v>
      </c>
      <c r="AE48" s="28">
        <f t="shared" si="21"/>
        <v>4.1528348138227429E-2</v>
      </c>
      <c r="AF48" s="42">
        <f t="shared" si="11"/>
        <v>2870.8332782479401</v>
      </c>
    </row>
    <row r="49" spans="1:32" x14ac:dyDescent="0.25">
      <c r="A49" t="s">
        <v>73</v>
      </c>
      <c r="C49" t="s">
        <v>74</v>
      </c>
      <c r="D49" t="str">
        <f>VLOOKUP(F49,Crossref!$A$17:$B$21,2,FALSE)</f>
        <v>src_03</v>
      </c>
      <c r="E49" t="str">
        <f t="shared" si="9"/>
        <v>C. WoodlandZanobetti_55TO64</v>
      </c>
      <c r="F49" s="14" t="s">
        <v>56</v>
      </c>
      <c r="G49" s="14" t="s">
        <v>32</v>
      </c>
      <c r="H49" s="14" t="s">
        <v>13</v>
      </c>
      <c r="I49" s="14" t="s">
        <v>17</v>
      </c>
      <c r="J49" s="28">
        <f>_xlfn.IFNA(VLOOKUP($G49&amp;$A49&amp;$D49,Low2x!$A$2:$N$141,8,FALSE),"")</f>
        <v>1.5512871922161301E-3</v>
      </c>
      <c r="K49" s="44">
        <f>_xlfn.IFNA(VLOOKUP($G49&amp;$A49&amp;$D49,Low2x!$A$2:$N$141,9,FALSE),"")</f>
        <v>4823.9716729070196</v>
      </c>
      <c r="L49" s="27" t="str">
        <f>_xlfn.IFNA(VLOOKUP($G49&amp;$B49&amp;$D49,Low2x!$A$2:$N$141,8,FALSE),"")</f>
        <v/>
      </c>
      <c r="M49" s="51" t="str">
        <f>_xlfn.IFNA(VLOOKUP($G49&amp;$B49&amp;$D49,Low2x!$A$2:$N$141,9,FALSE),"")</f>
        <v/>
      </c>
      <c r="N49" s="27">
        <f>_xlfn.IFNA(VLOOKUP($G49&amp;$C49&amp;$D49,Low2x!$A$2:$N$141,8,FALSE),"")</f>
        <v>1.3993839795339399E-2</v>
      </c>
      <c r="O49" s="48">
        <f>_xlfn.IFNA(VLOOKUP($G49&amp;$C49&amp;$D49,Low2x!$A$2:$N$141,9,FALSE),"")</f>
        <v>4823.9716729070196</v>
      </c>
      <c r="P49" s="28">
        <f>_xlfn.IFNA(VLOOKUP($G49&amp;$A49&amp;$D49,High8x!$A$2:$N$141,8,FALSE),"")</f>
        <v>6.24538442700363E-3</v>
      </c>
      <c r="Q49" s="51">
        <f>_xlfn.IFNA(VLOOKUP($G49&amp;$A49&amp;$D49,High8x!$A$2:$N$141,9,FALSE),"")</f>
        <v>4823.9716729070196</v>
      </c>
      <c r="R49" s="27" t="str">
        <f>_xlfn.IFNA(VLOOKUP($G49&amp;$B49&amp;$D49,High8x!$A$2:$N$141,8,FALSE),"")</f>
        <v/>
      </c>
      <c r="S49" s="51" t="str">
        <f>_xlfn.IFNA(VLOOKUP($G49&amp;$B49&amp;$D49,High8x!$A$2:$N$141,9,FALSE),"")</f>
        <v/>
      </c>
      <c r="T49" s="27">
        <f>_xlfn.IFNA(VLOOKUP($G49&amp;$C49&amp;$D49,High8x!$A$2:$N$141,8,FALSE),"")</f>
        <v>5.5910720400618799E-2</v>
      </c>
      <c r="U49" s="48">
        <f>_xlfn.IFNA(VLOOKUP($G49&amp;$C49&amp;$D49,High8x!$A$2:$N$141,9,FALSE),"")</f>
        <v>4823.9716729070196</v>
      </c>
      <c r="V49" s="28">
        <f t="shared" si="12"/>
        <v>9.5408480381859747E-6</v>
      </c>
      <c r="W49" s="27" t="str">
        <f t="shared" si="13"/>
        <v/>
      </c>
      <c r="X49" s="27">
        <f t="shared" si="14"/>
        <v>8.5196911799348375E-5</v>
      </c>
      <c r="Y49" s="28">
        <f t="shared" si="15"/>
        <v>-1.3411886046369587E-5</v>
      </c>
      <c r="Z49" s="27" t="str">
        <f t="shared" si="16"/>
        <v/>
      </c>
      <c r="AA49" s="27">
        <f t="shared" si="17"/>
        <v>2.1546260246266269E-5</v>
      </c>
      <c r="AB49" s="31">
        <f t="shared" si="18"/>
        <v>6.24538442700363E-3</v>
      </c>
      <c r="AC49" s="32" t="str">
        <f t="shared" si="19"/>
        <v/>
      </c>
      <c r="AD49" s="32">
        <f t="shared" si="20"/>
        <v>5.5910720400618799E-2</v>
      </c>
      <c r="AE49" s="28">
        <f t="shared" si="21"/>
        <v>6.2156104827622433E-2</v>
      </c>
      <c r="AF49" s="42">
        <f t="shared" si="11"/>
        <v>4823.9716729070196</v>
      </c>
    </row>
    <row r="50" spans="1:32" x14ac:dyDescent="0.25">
      <c r="A50" t="s">
        <v>73</v>
      </c>
      <c r="C50" t="s">
        <v>74</v>
      </c>
      <c r="D50" t="str">
        <f>VLOOKUP(F50,Crossref!$A$17:$B$21,2,FALSE)</f>
        <v>src_03</v>
      </c>
      <c r="E50" t="str">
        <f t="shared" si="9"/>
        <v>C. WoodlandZanobetti_65TO99</v>
      </c>
      <c r="F50" s="14" t="s">
        <v>56</v>
      </c>
      <c r="G50" s="14" t="s">
        <v>33</v>
      </c>
      <c r="H50" s="14" t="s">
        <v>13</v>
      </c>
      <c r="I50" s="14" t="s">
        <v>11</v>
      </c>
      <c r="J50" s="28">
        <f>_xlfn.IFNA(VLOOKUP($G50&amp;$A50&amp;$D50,Low2x!$A$2:$N$141,8,FALSE),"")</f>
        <v>6.17500691390078E-3</v>
      </c>
      <c r="K50" s="44">
        <f>_xlfn.IFNA(VLOOKUP($G50&amp;$A50&amp;$D50,Low2x!$A$2:$N$141,9,FALSE),"")</f>
        <v>20347.305822523798</v>
      </c>
      <c r="L50" s="27" t="str">
        <f>_xlfn.IFNA(VLOOKUP($G50&amp;$B50&amp;$D50,Low2x!$A$2:$N$141,8,FALSE),"")</f>
        <v/>
      </c>
      <c r="M50" s="51" t="str">
        <f>_xlfn.IFNA(VLOOKUP($G50&amp;$B50&amp;$D50,Low2x!$A$2:$N$141,9,FALSE),"")</f>
        <v/>
      </c>
      <c r="N50" s="27">
        <f>_xlfn.IFNA(VLOOKUP($G50&amp;$C50&amp;$D50,Low2x!$A$2:$N$141,8,FALSE),"")</f>
        <v>6.2433872628792401E-2</v>
      </c>
      <c r="O50" s="48">
        <f>_xlfn.IFNA(VLOOKUP($G50&amp;$C50&amp;$D50,Low2x!$A$2:$N$141,9,FALSE),"")</f>
        <v>20347.305822523798</v>
      </c>
      <c r="P50" s="28">
        <f>_xlfn.IFNA(VLOOKUP($G50&amp;$A50&amp;$D50,High8x!$A$2:$N$141,8,FALSE),"")</f>
        <v>2.4859868326518601E-2</v>
      </c>
      <c r="Q50" s="51">
        <f>_xlfn.IFNA(VLOOKUP($G50&amp;$A50&amp;$D50,High8x!$A$2:$N$141,9,FALSE),"")</f>
        <v>20347.305822523798</v>
      </c>
      <c r="R50" s="27" t="str">
        <f>_xlfn.IFNA(VLOOKUP($G50&amp;$B50&amp;$D50,High8x!$A$2:$N$141,8,FALSE),"")</f>
        <v/>
      </c>
      <c r="S50" s="51" t="str">
        <f>_xlfn.IFNA(VLOOKUP($G50&amp;$B50&amp;$D50,High8x!$A$2:$N$141,9,FALSE),"")</f>
        <v/>
      </c>
      <c r="T50" s="27">
        <f>_xlfn.IFNA(VLOOKUP($G50&amp;$C50&amp;$D50,High8x!$A$2:$N$141,8,FALSE),"")</f>
        <v>0.24966585623394</v>
      </c>
      <c r="U50" s="48">
        <f>_xlfn.IFNA(VLOOKUP($G50&amp;$C50&amp;$D50,High8x!$A$2:$N$141,9,FALSE),"")</f>
        <v>20347.305822523798</v>
      </c>
      <c r="V50" s="28">
        <f t="shared" si="12"/>
        <v>3.7977360594751662E-5</v>
      </c>
      <c r="W50" s="27" t="str">
        <f t="shared" si="13"/>
        <v/>
      </c>
      <c r="X50" s="27">
        <f t="shared" si="14"/>
        <v>3.8055281220558451E-4</v>
      </c>
      <c r="Y50" s="28">
        <f t="shared" si="15"/>
        <v>-5.3280223638488972E-5</v>
      </c>
      <c r="Z50" s="27" t="str">
        <f t="shared" si="16"/>
        <v/>
      </c>
      <c r="AA50" s="27">
        <f t="shared" si="17"/>
        <v>2.3211427076563762E-5</v>
      </c>
      <c r="AB50" s="31">
        <f t="shared" si="18"/>
        <v>2.4859868326518601E-2</v>
      </c>
      <c r="AC50" s="32" t="str">
        <f t="shared" si="19"/>
        <v/>
      </c>
      <c r="AD50" s="32">
        <f t="shared" si="20"/>
        <v>0.24966585623394</v>
      </c>
      <c r="AE50" s="28">
        <f t="shared" si="21"/>
        <v>0.27452572456045859</v>
      </c>
      <c r="AF50" s="42">
        <f t="shared" si="11"/>
        <v>20347.305822523798</v>
      </c>
    </row>
    <row r="51" spans="1:32" x14ac:dyDescent="0.25">
      <c r="A51" t="s">
        <v>75</v>
      </c>
      <c r="B51" t="s">
        <v>76</v>
      </c>
      <c r="D51" t="str">
        <f>VLOOKUP(F51,Crossref!$A$17:$B$21,2,FALSE)</f>
        <v>src_03</v>
      </c>
      <c r="E51" t="str">
        <f t="shared" si="9"/>
        <v>C. WoodlandKatsouyanni</v>
      </c>
      <c r="F51" s="14" t="s">
        <v>56</v>
      </c>
      <c r="G51" s="14" t="s">
        <v>34</v>
      </c>
      <c r="H51" s="14" t="s">
        <v>12</v>
      </c>
      <c r="I51" s="14" t="s">
        <v>11</v>
      </c>
      <c r="J51" s="28">
        <f>_xlfn.IFNA(VLOOKUP($G51&amp;$A51&amp;$D51,Low2x!$A$2:$N$141,8,FALSE),"")</f>
        <v>9.9654583749871795E-2</v>
      </c>
      <c r="K51" s="44">
        <f>_xlfn.IFNA(VLOOKUP($G51&amp;$A51&amp;$D51,Low2x!$A$2:$N$141,9,FALSE),"")</f>
        <v>90362.520197665697</v>
      </c>
      <c r="L51" s="27">
        <f>_xlfn.IFNA(VLOOKUP($G51&amp;$B51&amp;$D51,Low2x!$A$2:$N$141,8,FALSE),"")</f>
        <v>8.8070787502333905E-3</v>
      </c>
      <c r="M51" s="51">
        <f>_xlfn.IFNA(VLOOKUP($G51&amp;$B51&amp;$D51,Low2x!$A$2:$N$141,9,FALSE),"")</f>
        <v>90362.520197665697</v>
      </c>
      <c r="N51" s="27" t="str">
        <f>_xlfn.IFNA(VLOOKUP($G51&amp;$C51&amp;$D51,Low2x!$A$2:$N$141,8,FALSE),"")</f>
        <v/>
      </c>
      <c r="O51" s="48" t="str">
        <f>_xlfn.IFNA(VLOOKUP($G51&amp;$C51&amp;$D51,Low2x!$A$2:$N$141,9,FALSE),"")</f>
        <v/>
      </c>
      <c r="P51" s="28">
        <f>_xlfn.IFNA(VLOOKUP($G51&amp;$A51&amp;$D51,High8x!$A$2:$N$141,8,FALSE),"")</f>
        <v>0.37905463617195001</v>
      </c>
      <c r="Q51" s="51">
        <f>_xlfn.IFNA(VLOOKUP($G51&amp;$A51&amp;$D51,High8x!$A$2:$N$141,9,FALSE),"")</f>
        <v>90362.520197665697</v>
      </c>
      <c r="R51" s="27">
        <f>_xlfn.IFNA(VLOOKUP($G51&amp;$B51&amp;$D51,High8x!$A$2:$N$141,8,FALSE),"")</f>
        <v>3.6620006221762702E-2</v>
      </c>
      <c r="S51" s="51">
        <f>_xlfn.IFNA(VLOOKUP($G51&amp;$B51&amp;$D51,High8x!$A$2:$N$141,9,FALSE),"")</f>
        <v>90362.520197665697</v>
      </c>
      <c r="T51" s="27" t="str">
        <f>_xlfn.IFNA(VLOOKUP($G51&amp;$C51&amp;$D51,High8x!$A$2:$N$141,8,FALSE),"")</f>
        <v/>
      </c>
      <c r="U51" s="48" t="str">
        <f>_xlfn.IFNA(VLOOKUP($G51&amp;$C51&amp;$D51,High8x!$A$2:$N$141,9,FALSE),"")</f>
        <v/>
      </c>
      <c r="V51" s="28">
        <f t="shared" si="12"/>
        <v>5.6788628541072812E-4</v>
      </c>
      <c r="W51" s="27">
        <f t="shared" si="13"/>
        <v>5.6530340389287214E-5</v>
      </c>
      <c r="X51" s="27" t="str">
        <f t="shared" si="14"/>
        <v/>
      </c>
      <c r="Y51" s="28">
        <f t="shared" si="15"/>
        <v>6.5212329425123894E-3</v>
      </c>
      <c r="Z51" s="27">
        <f t="shared" si="16"/>
        <v>-4.6389707360971338E-4</v>
      </c>
      <c r="AA51" s="27" t="str">
        <f t="shared" si="17"/>
        <v/>
      </c>
      <c r="AB51" s="31">
        <f t="shared" si="18"/>
        <v>0.37905463617195001</v>
      </c>
      <c r="AC51" s="32">
        <f t="shared" si="19"/>
        <v>3.6620006221762702E-2</v>
      </c>
      <c r="AD51" s="32" t="str">
        <f t="shared" si="20"/>
        <v/>
      </c>
      <c r="AE51" s="28">
        <f t="shared" si="21"/>
        <v>0.41567464239371271</v>
      </c>
      <c r="AF51" s="42">
        <f t="shared" si="11"/>
        <v>90362.520197665697</v>
      </c>
    </row>
    <row r="52" spans="1:32" x14ac:dyDescent="0.25">
      <c r="A52" t="s">
        <v>75</v>
      </c>
      <c r="B52" t="s">
        <v>76</v>
      </c>
      <c r="D52" t="str">
        <f>VLOOKUP(F52,Crossref!$A$17:$B$21,2,FALSE)</f>
        <v>src_03</v>
      </c>
      <c r="E52" t="str">
        <f t="shared" si="9"/>
        <v>C. WoodlandSmith</v>
      </c>
      <c r="F52" s="14" t="s">
        <v>56</v>
      </c>
      <c r="G52" s="14" t="s">
        <v>35</v>
      </c>
      <c r="H52" s="14" t="s">
        <v>19</v>
      </c>
      <c r="I52" s="14" t="s">
        <v>5</v>
      </c>
      <c r="J52" s="28">
        <f>_xlfn.IFNA(VLOOKUP($G52&amp;$A52&amp;$D52,Low2x!$A$2:$N$141,8,FALSE),"")</f>
        <v>6.1774716342613799E-2</v>
      </c>
      <c r="K52" s="44">
        <f>_xlfn.IFNA(VLOOKUP($G52&amp;$A52&amp;$D52,Low2x!$A$2:$N$141,9,FALSE),"")</f>
        <v>122895.724024788</v>
      </c>
      <c r="L52" s="27">
        <f>_xlfn.IFNA(VLOOKUP($G52&amp;$B52&amp;$D52,Low2x!$A$2:$N$141,8,FALSE),"")</f>
        <v>5.46379513241467E-3</v>
      </c>
      <c r="M52" s="51">
        <f>_xlfn.IFNA(VLOOKUP($G52&amp;$B52&amp;$D52,Low2x!$A$2:$N$141,9,FALSE),"")</f>
        <v>122895.724024788</v>
      </c>
      <c r="N52" s="27" t="str">
        <f>_xlfn.IFNA(VLOOKUP($G52&amp;$C52&amp;$D52,Low2x!$A$2:$N$141,8,FALSE),"")</f>
        <v/>
      </c>
      <c r="O52" s="48" t="str">
        <f>_xlfn.IFNA(VLOOKUP($G52&amp;$C52&amp;$D52,Low2x!$A$2:$N$141,9,FALSE),"")</f>
        <v/>
      </c>
      <c r="P52" s="28">
        <f>_xlfn.IFNA(VLOOKUP($G52&amp;$A52&amp;$D52,High8x!$A$2:$N$141,8,FALSE),"")</f>
        <v>0.23303600458652299</v>
      </c>
      <c r="Q52" s="51">
        <f>_xlfn.IFNA(VLOOKUP($G52&amp;$A52&amp;$D52,High8x!$A$2:$N$141,9,FALSE),"")</f>
        <v>122895.724024788</v>
      </c>
      <c r="R52" s="27">
        <f>_xlfn.IFNA(VLOOKUP($G52&amp;$B52&amp;$D52,High8x!$A$2:$N$141,8,FALSE),"")</f>
        <v>2.2807639611638598E-2</v>
      </c>
      <c r="S52" s="51">
        <f>_xlfn.IFNA(VLOOKUP($G52&amp;$B52&amp;$D52,High8x!$A$2:$N$141,9,FALSE),"")</f>
        <v>122895.724024788</v>
      </c>
      <c r="T52" s="27" t="str">
        <f>_xlfn.IFNA(VLOOKUP($G52&amp;$C52&amp;$D52,High8x!$A$2:$N$141,8,FALSE),"")</f>
        <v/>
      </c>
      <c r="U52" s="48" t="str">
        <f>_xlfn.IFNA(VLOOKUP($G52&amp;$C52&amp;$D52,High8x!$A$2:$N$141,9,FALSE),"")</f>
        <v/>
      </c>
      <c r="V52" s="28">
        <f t="shared" si="12"/>
        <v>3.4809204927623819E-4</v>
      </c>
      <c r="W52" s="27">
        <f t="shared" si="13"/>
        <v>3.5251716421186845E-5</v>
      </c>
      <c r="X52" s="27" t="str">
        <f t="shared" si="14"/>
        <v/>
      </c>
      <c r="Y52" s="28">
        <f t="shared" si="15"/>
        <v>4.6876202613107265E-3</v>
      </c>
      <c r="Z52" s="27">
        <f t="shared" si="16"/>
        <v>-3.1748636065997288E-4</v>
      </c>
      <c r="AA52" s="27" t="str">
        <f t="shared" si="17"/>
        <v/>
      </c>
      <c r="AB52" s="31">
        <f t="shared" si="18"/>
        <v>0.23303600458652299</v>
      </c>
      <c r="AC52" s="32">
        <f t="shared" si="19"/>
        <v>2.2807639611638598E-2</v>
      </c>
      <c r="AD52" s="32" t="str">
        <f t="shared" si="20"/>
        <v/>
      </c>
      <c r="AE52" s="28">
        <f t="shared" si="21"/>
        <v>0.25584364419816158</v>
      </c>
      <c r="AF52" s="42">
        <f t="shared" si="11"/>
        <v>122895.724024788</v>
      </c>
    </row>
    <row r="53" spans="1:32" x14ac:dyDescent="0.25">
      <c r="A53" t="s">
        <v>75</v>
      </c>
      <c r="B53" t="s">
        <v>76</v>
      </c>
      <c r="D53" t="str">
        <f>VLOOKUP(F53,Crossref!$A$17:$B$21,2,FALSE)</f>
        <v>src_03</v>
      </c>
      <c r="E53" t="str">
        <f t="shared" si="9"/>
        <v>C. WoodlandMar_and_Koenig_0TO17</v>
      </c>
      <c r="F53" s="14" t="s">
        <v>56</v>
      </c>
      <c r="G53" s="14" t="s">
        <v>36</v>
      </c>
      <c r="H53" s="14" t="s">
        <v>4</v>
      </c>
      <c r="I53" s="14" t="s">
        <v>20</v>
      </c>
      <c r="J53" s="28">
        <f>_xlfn.IFNA(VLOOKUP($G53&amp;$A53&amp;$D53,Low2x!$A$2:$N$141,8,FALSE),"")</f>
        <v>0.51074359975819605</v>
      </c>
      <c r="K53" s="44">
        <f>_xlfn.IFNA(VLOOKUP($G53&amp;$A53&amp;$D53,Low2x!$A$2:$N$141,9,FALSE),"")</f>
        <v>24022.795647406401</v>
      </c>
      <c r="L53" s="27">
        <f>_xlfn.IFNA(VLOOKUP($G53&amp;$B53&amp;$D53,Low2x!$A$2:$N$141,8,FALSE),"")</f>
        <v>4.7443972641597103E-2</v>
      </c>
      <c r="M53" s="51">
        <f>_xlfn.IFNA(VLOOKUP($G53&amp;$B53&amp;$D53,Low2x!$A$2:$N$141,9,FALSE),"")</f>
        <v>24022.795647406401</v>
      </c>
      <c r="N53" s="27" t="str">
        <f>_xlfn.IFNA(VLOOKUP($G53&amp;$C53&amp;$D53,Low2x!$A$2:$N$141,8,FALSE),"")</f>
        <v/>
      </c>
      <c r="O53" s="48" t="str">
        <f>_xlfn.IFNA(VLOOKUP($G53&amp;$C53&amp;$D53,Low2x!$A$2:$N$141,9,FALSE),"")</f>
        <v/>
      </c>
      <c r="P53" s="28">
        <f>_xlfn.IFNA(VLOOKUP($G53&amp;$A53&amp;$D53,High8x!$A$2:$N$141,8,FALSE),"")</f>
        <v>1.9370834662655501</v>
      </c>
      <c r="Q53" s="51">
        <f>_xlfn.IFNA(VLOOKUP($G53&amp;$A53&amp;$D53,High8x!$A$2:$N$141,9,FALSE),"")</f>
        <v>24022.795647406401</v>
      </c>
      <c r="R53" s="27">
        <f>_xlfn.IFNA(VLOOKUP($G53&amp;$B53&amp;$D53,High8x!$A$2:$N$141,8,FALSE),"")</f>
        <v>0.197273607215669</v>
      </c>
      <c r="S53" s="51">
        <f>_xlfn.IFNA(VLOOKUP($G53&amp;$B53&amp;$D53,High8x!$A$2:$N$141,9,FALSE),"")</f>
        <v>24022.795647406401</v>
      </c>
      <c r="T53" s="27" t="str">
        <f>_xlfn.IFNA(VLOOKUP($G53&amp;$C53&amp;$D53,High8x!$A$2:$N$141,8,FALSE),"")</f>
        <v/>
      </c>
      <c r="U53" s="48" t="str">
        <f>_xlfn.IFNA(VLOOKUP($G53&amp;$C53&amp;$D53,High8x!$A$2:$N$141,9,FALSE),"")</f>
        <v/>
      </c>
      <c r="V53" s="28">
        <f t="shared" si="12"/>
        <v>2.89906476932389E-3</v>
      </c>
      <c r="W53" s="27">
        <f t="shared" si="13"/>
        <v>3.0453177758957701E-4</v>
      </c>
      <c r="X53" s="27" t="str">
        <f t="shared" si="14"/>
        <v/>
      </c>
      <c r="Y53" s="28">
        <f t="shared" si="15"/>
        <v>3.5296977589078127E-2</v>
      </c>
      <c r="Z53" s="27">
        <f t="shared" si="16"/>
        <v>-2.4992388830935297E-3</v>
      </c>
      <c r="AA53" s="27" t="str">
        <f t="shared" si="17"/>
        <v/>
      </c>
      <c r="AB53" s="31">
        <f t="shared" si="18"/>
        <v>1.9370834662655501</v>
      </c>
      <c r="AC53" s="32">
        <f t="shared" si="19"/>
        <v>0.197273607215669</v>
      </c>
      <c r="AD53" s="32" t="str">
        <f t="shared" si="20"/>
        <v/>
      </c>
      <c r="AE53" s="28">
        <f t="shared" si="21"/>
        <v>2.1343570734812189</v>
      </c>
      <c r="AF53" s="42">
        <f t="shared" si="11"/>
        <v>24022.795647406401</v>
      </c>
    </row>
    <row r="54" spans="1:32" x14ac:dyDescent="0.25">
      <c r="A54" t="s">
        <v>75</v>
      </c>
      <c r="B54" t="s">
        <v>76</v>
      </c>
      <c r="D54" t="str">
        <f>VLOOKUP(F54,Crossref!$A$17:$B$21,2,FALSE)</f>
        <v>src_03</v>
      </c>
      <c r="E54" t="str">
        <f t="shared" si="9"/>
        <v>C. WoodlandMar_and_Koenig_18TO99</v>
      </c>
      <c r="F54" s="14" t="s">
        <v>56</v>
      </c>
      <c r="G54" s="14" t="s">
        <v>37</v>
      </c>
      <c r="H54" s="14" t="s">
        <v>4</v>
      </c>
      <c r="I54" s="14" t="s">
        <v>21</v>
      </c>
      <c r="J54" s="28">
        <f>_xlfn.IFNA(VLOOKUP($G54&amp;$A54&amp;$D54,Low2x!$A$2:$N$141,8,FALSE),"")</f>
        <v>0.79950879633855299</v>
      </c>
      <c r="K54" s="44">
        <f>_xlfn.IFNA(VLOOKUP($G54&amp;$A54&amp;$D54,Low2x!$A$2:$N$141,9,FALSE),"")</f>
        <v>55248.158270880696</v>
      </c>
      <c r="L54" s="27">
        <f>_xlfn.IFNA(VLOOKUP($G54&amp;$B54&amp;$D54,Low2x!$A$2:$N$141,8,FALSE),"")</f>
        <v>7.4711750823985901E-2</v>
      </c>
      <c r="M54" s="51">
        <f>_xlfn.IFNA(VLOOKUP($G54&amp;$B54&amp;$D54,Low2x!$A$2:$N$141,9,FALSE),"")</f>
        <v>55248.158270880696</v>
      </c>
      <c r="N54" s="27" t="str">
        <f>_xlfn.IFNA(VLOOKUP($G54&amp;$C54&amp;$D54,Low2x!$A$2:$N$141,8,FALSE),"")</f>
        <v/>
      </c>
      <c r="O54" s="48" t="str">
        <f>_xlfn.IFNA(VLOOKUP($G54&amp;$C54&amp;$D54,Low2x!$A$2:$N$141,9,FALSE),"")</f>
        <v/>
      </c>
      <c r="P54" s="28">
        <f>_xlfn.IFNA(VLOOKUP($G54&amp;$A54&amp;$D54,High8x!$A$2:$N$141,8,FALSE),"")</f>
        <v>3.0364485690696301</v>
      </c>
      <c r="Q54" s="51">
        <f>_xlfn.IFNA(VLOOKUP($G54&amp;$A54&amp;$D54,High8x!$A$2:$N$141,9,FALSE),"")</f>
        <v>55248.158270880696</v>
      </c>
      <c r="R54" s="27">
        <f>_xlfn.IFNA(VLOOKUP($G54&amp;$B54&amp;$D54,High8x!$A$2:$N$141,8,FALSE),"")</f>
        <v>0.31035838481656097</v>
      </c>
      <c r="S54" s="51">
        <f>_xlfn.IFNA(VLOOKUP($G54&amp;$B54&amp;$D54,High8x!$A$2:$N$141,9,FALSE),"")</f>
        <v>55248.158270880696</v>
      </c>
      <c r="T54" s="27" t="str">
        <f>_xlfn.IFNA(VLOOKUP($G54&amp;$C54&amp;$D54,High8x!$A$2:$N$141,8,FALSE),"")</f>
        <v/>
      </c>
      <c r="U54" s="48" t="str">
        <f>_xlfn.IFNA(VLOOKUP($G54&amp;$C54&amp;$D54,High8x!$A$2:$N$141,9,FALSE),"")</f>
        <v/>
      </c>
      <c r="V54" s="28">
        <f t="shared" si="12"/>
        <v>4.5466255543314569E-3</v>
      </c>
      <c r="W54" s="27">
        <f t="shared" si="13"/>
        <v>4.7895657315564041E-4</v>
      </c>
      <c r="X54" s="27" t="str">
        <f t="shared" si="14"/>
        <v/>
      </c>
      <c r="Y54" s="28">
        <f t="shared" si="15"/>
        <v>5.3862205428194532E-2</v>
      </c>
      <c r="Z54" s="27">
        <f t="shared" si="16"/>
        <v>-3.8371271735391232E-3</v>
      </c>
      <c r="AA54" s="27" t="str">
        <f t="shared" si="17"/>
        <v/>
      </c>
      <c r="AB54" s="31">
        <f t="shared" si="18"/>
        <v>3.0364485690696301</v>
      </c>
      <c r="AC54" s="32">
        <f t="shared" si="19"/>
        <v>0.31035838481656097</v>
      </c>
      <c r="AD54" s="32" t="str">
        <f t="shared" si="20"/>
        <v/>
      </c>
      <c r="AE54" s="28">
        <f t="shared" si="21"/>
        <v>3.3468069538861913</v>
      </c>
      <c r="AF54" s="42">
        <f t="shared" si="11"/>
        <v>55248.158270880696</v>
      </c>
    </row>
    <row r="55" spans="1:32" x14ac:dyDescent="0.25">
      <c r="A55" t="s">
        <v>73</v>
      </c>
      <c r="C55" t="s">
        <v>74</v>
      </c>
      <c r="D55" t="str">
        <f>VLOOKUP(F55,Crossref!$A$17:$B$21,2,FALSE)</f>
        <v>src_04</v>
      </c>
      <c r="E55" t="str">
        <f t="shared" si="9"/>
        <v>D. VacavilleMar</v>
      </c>
      <c r="F55" s="15" t="s">
        <v>57</v>
      </c>
      <c r="G55" s="15" t="s">
        <v>24</v>
      </c>
      <c r="H55" s="15" t="s">
        <v>4</v>
      </c>
      <c r="I55" s="15" t="s">
        <v>5</v>
      </c>
      <c r="J55" s="28">
        <f>_xlfn.IFNA(VLOOKUP($G55&amp;$A55&amp;$D55,Low2x!$A$2:$N$141,8,FALSE),"")</f>
        <v>5.5760374862132499E-2</v>
      </c>
      <c r="K55" s="44">
        <f>_xlfn.IFNA(VLOOKUP($G55&amp;$A55&amp;$D55,Low2x!$A$2:$N$141,9,FALSE),"")</f>
        <v>79270.956926699495</v>
      </c>
      <c r="L55" s="27" t="str">
        <f>_xlfn.IFNA(VLOOKUP($G55&amp;$B55&amp;$D55,Low2x!$A$2:$N$141,8,FALSE),"")</f>
        <v/>
      </c>
      <c r="M55" s="51" t="str">
        <f>_xlfn.IFNA(VLOOKUP($G55&amp;$B55&amp;$D55,Low2x!$A$2:$N$141,9,FALSE),"")</f>
        <v/>
      </c>
      <c r="N55" s="27">
        <f>_xlfn.IFNA(VLOOKUP($G55&amp;$C55&amp;$D55,Low2x!$A$2:$N$141,8,FALSE),"")</f>
        <v>1.7028779386975099</v>
      </c>
      <c r="O55" s="48">
        <f>_xlfn.IFNA(VLOOKUP($G55&amp;$C55&amp;$D55,Low2x!$A$2:$N$141,9,FALSE),"")</f>
        <v>79270.956926699495</v>
      </c>
      <c r="P55" s="28">
        <f>_xlfn.IFNA(VLOOKUP($G55&amp;$A55&amp;$D55,High8x!$A$2:$N$141,8,FALSE),"")</f>
        <v>0.222278290273525</v>
      </c>
      <c r="Q55" s="51">
        <f>_xlfn.IFNA(VLOOKUP($G55&amp;$A55&amp;$D55,High8x!$A$2:$N$141,9,FALSE),"")</f>
        <v>79270.956926699495</v>
      </c>
      <c r="R55" s="27" t="str">
        <f>_xlfn.IFNA(VLOOKUP($G55&amp;$B55&amp;$D55,High8x!$A$2:$N$141,8,FALSE),"")</f>
        <v/>
      </c>
      <c r="S55" s="51" t="str">
        <f>_xlfn.IFNA(VLOOKUP($G55&amp;$B55&amp;$D55,High8x!$A$2:$N$141,9,FALSE),"")</f>
        <v/>
      </c>
      <c r="T55" s="27">
        <f>_xlfn.IFNA(VLOOKUP($G55&amp;$C55&amp;$D55,High8x!$A$2:$N$141,8,FALSE),"")</f>
        <v>6.8558557488838199</v>
      </c>
      <c r="U55" s="48">
        <f>_xlfn.IFNA(VLOOKUP($G55&amp;$C55&amp;$D55,High8x!$A$2:$N$141,9,FALSE),"")</f>
        <v>79270.956926699495</v>
      </c>
      <c r="V55" s="28">
        <f t="shared" si="12"/>
        <v>3.3845104758413106E-4</v>
      </c>
      <c r="W55" s="27" t="str">
        <f t="shared" si="13"/>
        <v/>
      </c>
      <c r="X55" s="27">
        <f t="shared" si="14"/>
        <v>1.047353213452502E-2</v>
      </c>
      <c r="Y55" s="28">
        <f t="shared" si="15"/>
        <v>2.5440305833501764E-4</v>
      </c>
      <c r="Z55" s="27" t="str">
        <f t="shared" si="16"/>
        <v/>
      </c>
      <c r="AA55" s="27">
        <f t="shared" si="17"/>
        <v>-1.4781331364593697E-2</v>
      </c>
      <c r="AB55" s="31">
        <f t="shared" si="18"/>
        <v>0.222278290273525</v>
      </c>
      <c r="AC55" s="32" t="str">
        <f t="shared" si="19"/>
        <v/>
      </c>
      <c r="AD55" s="32">
        <f t="shared" si="20"/>
        <v>6.8558557488838199</v>
      </c>
      <c r="AE55" s="28">
        <f t="shared" si="21"/>
        <v>7.0781340391573453</v>
      </c>
      <c r="AF55" s="42">
        <f t="shared" si="11"/>
        <v>79270.956926699495</v>
      </c>
    </row>
    <row r="56" spans="1:32" x14ac:dyDescent="0.25">
      <c r="A56" t="s">
        <v>73</v>
      </c>
      <c r="C56" t="s">
        <v>74</v>
      </c>
      <c r="D56" t="str">
        <f>VLOOKUP(F56,Crossref!$A$17:$B$21,2,FALSE)</f>
        <v>src_04</v>
      </c>
      <c r="E56" t="str">
        <f t="shared" si="9"/>
        <v>D. VacavilleKrewski</v>
      </c>
      <c r="F56" s="15" t="s">
        <v>57</v>
      </c>
      <c r="G56" s="15" t="s">
        <v>25</v>
      </c>
      <c r="H56" s="15" t="s">
        <v>6</v>
      </c>
      <c r="I56" s="15" t="s">
        <v>7</v>
      </c>
      <c r="J56" s="28">
        <f>_xlfn.IFNA(VLOOKUP($G56&amp;$A56&amp;$D56,Low2x!$A$2:$N$141,8,FALSE),"")</f>
        <v>0.119000871583197</v>
      </c>
      <c r="K56" s="44">
        <f>_xlfn.IFNA(VLOOKUP($G56&amp;$A56&amp;$D56,Low2x!$A$2:$N$141,9,FALSE),"")</f>
        <v>184209.65849495199</v>
      </c>
      <c r="L56" s="27" t="str">
        <f>_xlfn.IFNA(VLOOKUP($G56&amp;$B56&amp;$D56,Low2x!$A$2:$N$141,8,FALSE),"")</f>
        <v/>
      </c>
      <c r="M56" s="51" t="str">
        <f>_xlfn.IFNA(VLOOKUP($G56&amp;$B56&amp;$D56,Low2x!$A$2:$N$141,9,FALSE),"")</f>
        <v/>
      </c>
      <c r="N56" s="27">
        <f>_xlfn.IFNA(VLOOKUP($G56&amp;$C56&amp;$D56,Low2x!$A$2:$N$141,8,FALSE),"")</f>
        <v>3.2025663218404099</v>
      </c>
      <c r="O56" s="48">
        <f>_xlfn.IFNA(VLOOKUP($G56&amp;$C56&amp;$D56,Low2x!$A$2:$N$141,9,FALSE),"")</f>
        <v>184209.65849495199</v>
      </c>
      <c r="P56" s="28">
        <f>_xlfn.IFNA(VLOOKUP($G56&amp;$A56&amp;$D56,High8x!$A$2:$N$141,8,FALSE),"")</f>
        <v>0.47514547183328598</v>
      </c>
      <c r="Q56" s="51">
        <f>_xlfn.IFNA(VLOOKUP($G56&amp;$A56&amp;$D56,High8x!$A$2:$N$141,9,FALSE),"")</f>
        <v>184209.65849495199</v>
      </c>
      <c r="R56" s="27" t="str">
        <f>_xlfn.IFNA(VLOOKUP($G56&amp;$B56&amp;$D56,High8x!$A$2:$N$141,8,FALSE),"")</f>
        <v/>
      </c>
      <c r="S56" s="51" t="str">
        <f>_xlfn.IFNA(VLOOKUP($G56&amp;$B56&amp;$D56,High8x!$A$2:$N$141,9,FALSE),"")</f>
        <v/>
      </c>
      <c r="T56" s="27">
        <f>_xlfn.IFNA(VLOOKUP($G56&amp;$C56&amp;$D56,High8x!$A$2:$N$141,8,FALSE),"")</f>
        <v>12.889888222963</v>
      </c>
      <c r="U56" s="48">
        <f>_xlfn.IFNA(VLOOKUP($G56&amp;$C56&amp;$D56,High8x!$A$2:$N$141,9,FALSE),"")</f>
        <v>184209.65849495199</v>
      </c>
      <c r="V56" s="28">
        <f t="shared" si="12"/>
        <v>7.2387113871969302E-4</v>
      </c>
      <c r="W56" s="27" t="str">
        <f t="shared" si="13"/>
        <v/>
      </c>
      <c r="X56" s="27">
        <f t="shared" si="14"/>
        <v>1.9689678660818274E-2</v>
      </c>
      <c r="Y56" s="28">
        <f t="shared" si="15"/>
        <v>2.8600483316737479E-4</v>
      </c>
      <c r="Z56" s="27" t="str">
        <f t="shared" si="16"/>
        <v/>
      </c>
      <c r="AA56" s="27">
        <f t="shared" si="17"/>
        <v>-2.6540978533788007E-2</v>
      </c>
      <c r="AB56" s="31">
        <f t="shared" si="18"/>
        <v>0.47514547183328598</v>
      </c>
      <c r="AC56" s="32" t="str">
        <f t="shared" si="19"/>
        <v/>
      </c>
      <c r="AD56" s="32">
        <f t="shared" si="20"/>
        <v>12.889888222963</v>
      </c>
      <c r="AE56" s="28">
        <f t="shared" si="21"/>
        <v>13.365033694796287</v>
      </c>
      <c r="AF56" s="42">
        <f t="shared" si="11"/>
        <v>184209.65849495199</v>
      </c>
    </row>
    <row r="57" spans="1:32" x14ac:dyDescent="0.25">
      <c r="A57" t="s">
        <v>73</v>
      </c>
      <c r="C57" t="s">
        <v>74</v>
      </c>
      <c r="D57" t="str">
        <f>VLOOKUP(F57,Crossref!$A$17:$B$21,2,FALSE)</f>
        <v>src_04</v>
      </c>
      <c r="E57" t="str">
        <f t="shared" si="9"/>
        <v>D. VacavilleSheppard</v>
      </c>
      <c r="F57" s="15" t="s">
        <v>57</v>
      </c>
      <c r="G57" s="15" t="s">
        <v>26</v>
      </c>
      <c r="H57" s="15" t="s">
        <v>8</v>
      </c>
      <c r="I57" s="15" t="s">
        <v>9</v>
      </c>
      <c r="J57" s="28">
        <f>_xlfn.IFNA(VLOOKUP($G57&amp;$A57&amp;$D57,Low2x!$A$2:$N$141,8,FALSE),"")</f>
        <v>3.0367434152301898E-3</v>
      </c>
      <c r="K57" s="44">
        <f>_xlfn.IFNA(VLOOKUP($G57&amp;$A57&amp;$D57,Low2x!$A$2:$N$141,9,FALSE),"")</f>
        <v>8849.9098499830798</v>
      </c>
      <c r="L57" s="27" t="str">
        <f>_xlfn.IFNA(VLOOKUP($G57&amp;$B57&amp;$D57,Low2x!$A$2:$N$141,8,FALSE),"")</f>
        <v/>
      </c>
      <c r="M57" s="51" t="str">
        <f>_xlfn.IFNA(VLOOKUP($G57&amp;$B57&amp;$D57,Low2x!$A$2:$N$141,9,FALSE),"")</f>
        <v/>
      </c>
      <c r="N57" s="27">
        <f>_xlfn.IFNA(VLOOKUP($G57&amp;$C57&amp;$D57,Low2x!$A$2:$N$141,8,FALSE),"")</f>
        <v>6.0524934818138199E-2</v>
      </c>
      <c r="O57" s="48">
        <f>_xlfn.IFNA(VLOOKUP($G57&amp;$C57&amp;$D57,Low2x!$A$2:$N$141,9,FALSE),"")</f>
        <v>8849.9098499830798</v>
      </c>
      <c r="P57" s="28">
        <f>_xlfn.IFNA(VLOOKUP($G57&amp;$A57&amp;$D57,High8x!$A$2:$N$141,8,FALSE),"")</f>
        <v>1.2163525229317801E-2</v>
      </c>
      <c r="Q57" s="51">
        <f>_xlfn.IFNA(VLOOKUP($G57&amp;$A57&amp;$D57,High8x!$A$2:$N$141,9,FALSE),"")</f>
        <v>8849.9098499830798</v>
      </c>
      <c r="R57" s="27" t="str">
        <f>_xlfn.IFNA(VLOOKUP($G57&amp;$B57&amp;$D57,High8x!$A$2:$N$141,8,FALSE),"")</f>
        <v/>
      </c>
      <c r="S57" s="51" t="str">
        <f>_xlfn.IFNA(VLOOKUP($G57&amp;$B57&amp;$D57,High8x!$A$2:$N$141,9,FALSE),"")</f>
        <v/>
      </c>
      <c r="T57" s="27">
        <f>_xlfn.IFNA(VLOOKUP($G57&amp;$C57&amp;$D57,High8x!$A$2:$N$141,8,FALSE),"")</f>
        <v>0.242586303050906</v>
      </c>
      <c r="U57" s="48">
        <f>_xlfn.IFNA(VLOOKUP($G57&amp;$C57&amp;$D57,High8x!$A$2:$N$141,9,FALSE),"")</f>
        <v>8849.9098499830798</v>
      </c>
      <c r="V57" s="28">
        <f t="shared" si="12"/>
        <v>1.8550369540828476E-5</v>
      </c>
      <c r="W57" s="27" t="str">
        <f t="shared" si="13"/>
        <v/>
      </c>
      <c r="X57" s="27">
        <f t="shared" si="14"/>
        <v>3.7004343136741425E-4</v>
      </c>
      <c r="Y57" s="28">
        <f t="shared" si="15"/>
        <v>-5.5171894656792786E-6</v>
      </c>
      <c r="Z57" s="27" t="str">
        <f t="shared" si="16"/>
        <v/>
      </c>
      <c r="AA57" s="27">
        <f t="shared" si="17"/>
        <v>-1.6218792611774613E-4</v>
      </c>
      <c r="AB57" s="31">
        <f t="shared" si="18"/>
        <v>1.2163525229317801E-2</v>
      </c>
      <c r="AC57" s="32" t="str">
        <f t="shared" si="19"/>
        <v/>
      </c>
      <c r="AD57" s="32">
        <f t="shared" si="20"/>
        <v>0.242586303050906</v>
      </c>
      <c r="AE57" s="28">
        <f t="shared" si="21"/>
        <v>0.2547498282802238</v>
      </c>
      <c r="AF57" s="42">
        <f t="shared" si="11"/>
        <v>8849.9098499830798</v>
      </c>
    </row>
    <row r="58" spans="1:32" x14ac:dyDescent="0.25">
      <c r="A58" t="s">
        <v>73</v>
      </c>
      <c r="C58" t="s">
        <v>74</v>
      </c>
      <c r="D58" t="str">
        <f>VLOOKUP(F58,Crossref!$A$17:$B$21,2,FALSE)</f>
        <v>src_04</v>
      </c>
      <c r="E58" t="str">
        <f t="shared" si="9"/>
        <v>D. VacavilleBell</v>
      </c>
      <c r="F58" s="15" t="s">
        <v>57</v>
      </c>
      <c r="G58" s="15" t="s">
        <v>27</v>
      </c>
      <c r="H58" s="15" t="s">
        <v>10</v>
      </c>
      <c r="I58" s="15" t="s">
        <v>11</v>
      </c>
      <c r="J58" s="28">
        <f>_xlfn.IFNA(VLOOKUP($G58&amp;$A58&amp;$D58,Low2x!$A$2:$N$141,8,FALSE),"")</f>
        <v>8.7963615953257808E-3</v>
      </c>
      <c r="K58" s="44">
        <f>_xlfn.IFNA(VLOOKUP($G58&amp;$A58&amp;$D58,Low2x!$A$2:$N$141,9,FALSE),"")</f>
        <v>105128.139830499</v>
      </c>
      <c r="L58" s="27" t="str">
        <f>_xlfn.IFNA(VLOOKUP($G58&amp;$B58&amp;$D58,Low2x!$A$2:$N$141,8,FALSE),"")</f>
        <v/>
      </c>
      <c r="M58" s="51" t="str">
        <f>_xlfn.IFNA(VLOOKUP($G58&amp;$B58&amp;$D58,Low2x!$A$2:$N$141,9,FALSE),"")</f>
        <v/>
      </c>
      <c r="N58" s="27">
        <f>_xlfn.IFNA(VLOOKUP($G58&amp;$C58&amp;$D58,Low2x!$A$2:$N$141,8,FALSE),"")</f>
        <v>0.201308119206907</v>
      </c>
      <c r="O58" s="48">
        <f>_xlfn.IFNA(VLOOKUP($G58&amp;$C58&amp;$D58,Low2x!$A$2:$N$141,9,FALSE),"")</f>
        <v>105128.139830499</v>
      </c>
      <c r="P58" s="28">
        <f>_xlfn.IFNA(VLOOKUP($G58&amp;$A58&amp;$D58,High8x!$A$2:$N$141,8,FALSE),"")</f>
        <v>3.5175449252367201E-2</v>
      </c>
      <c r="Q58" s="51">
        <f>_xlfn.IFNA(VLOOKUP($G58&amp;$A58&amp;$D58,High8x!$A$2:$N$141,9,FALSE),"")</f>
        <v>105128.139830499</v>
      </c>
      <c r="R58" s="27" t="str">
        <f>_xlfn.IFNA(VLOOKUP($G58&amp;$B58&amp;$D58,High8x!$A$2:$N$141,8,FALSE),"")</f>
        <v/>
      </c>
      <c r="S58" s="51" t="str">
        <f>_xlfn.IFNA(VLOOKUP($G58&amp;$B58&amp;$D58,High8x!$A$2:$N$141,9,FALSE),"")</f>
        <v/>
      </c>
      <c r="T58" s="27">
        <f>_xlfn.IFNA(VLOOKUP($G58&amp;$C58&amp;$D58,High8x!$A$2:$N$141,8,FALSE),"")</f>
        <v>0.80969193090056002</v>
      </c>
      <c r="U58" s="48">
        <f>_xlfn.IFNA(VLOOKUP($G58&amp;$C58&amp;$D58,High8x!$A$2:$N$141,9,FALSE),"")</f>
        <v>105128.139830499</v>
      </c>
      <c r="V58" s="28">
        <f t="shared" si="12"/>
        <v>5.3616031823254918E-5</v>
      </c>
      <c r="W58" s="27" t="str">
        <f t="shared" si="13"/>
        <v/>
      </c>
      <c r="X58" s="27">
        <f t="shared" si="14"/>
        <v>1.2365524627919778E-3</v>
      </c>
      <c r="Y58" s="28">
        <f t="shared" si="15"/>
        <v>3.3323763119763594E-6</v>
      </c>
      <c r="Z58" s="27" t="str">
        <f t="shared" si="16"/>
        <v/>
      </c>
      <c r="AA58" s="27">
        <f t="shared" si="17"/>
        <v>-1.4864846909774521E-3</v>
      </c>
      <c r="AB58" s="31">
        <f t="shared" si="18"/>
        <v>3.5175449252367201E-2</v>
      </c>
      <c r="AC58" s="32" t="str">
        <f t="shared" si="19"/>
        <v/>
      </c>
      <c r="AD58" s="32">
        <f t="shared" si="20"/>
        <v>0.80969193090056002</v>
      </c>
      <c r="AE58" s="28">
        <f t="shared" si="21"/>
        <v>0.84486738015292717</v>
      </c>
      <c r="AF58" s="42">
        <f t="shared" si="11"/>
        <v>105128.139830499</v>
      </c>
    </row>
    <row r="59" spans="1:32" x14ac:dyDescent="0.25">
      <c r="A59" t="s">
        <v>73</v>
      </c>
      <c r="C59" t="s">
        <v>74</v>
      </c>
      <c r="D59" t="str">
        <f>VLOOKUP(F59,Crossref!$A$17:$B$21,2,FALSE)</f>
        <v>src_04</v>
      </c>
      <c r="E59" t="str">
        <f t="shared" si="9"/>
        <v>D. VacavilleZanobetti_HA</v>
      </c>
      <c r="F59" s="15" t="s">
        <v>57</v>
      </c>
      <c r="G59" s="15" t="s">
        <v>28</v>
      </c>
      <c r="H59" s="15" t="s">
        <v>12</v>
      </c>
      <c r="I59" s="15" t="s">
        <v>11</v>
      </c>
      <c r="J59" s="28">
        <f>_xlfn.IFNA(VLOOKUP($G59&amp;$A59&amp;$D59,Low2x!$A$2:$N$141,8,FALSE),"")</f>
        <v>1.97226632555354E-2</v>
      </c>
      <c r="K59" s="44">
        <f>_xlfn.IFNA(VLOOKUP($G59&amp;$A59&amp;$D59,Low2x!$A$2:$N$141,9,FALSE),"")</f>
        <v>90362.520197665697</v>
      </c>
      <c r="L59" s="27" t="str">
        <f>_xlfn.IFNA(VLOOKUP($G59&amp;$B59&amp;$D59,Low2x!$A$2:$N$141,8,FALSE),"")</f>
        <v/>
      </c>
      <c r="M59" s="51" t="str">
        <f>_xlfn.IFNA(VLOOKUP($G59&amp;$B59&amp;$D59,Low2x!$A$2:$N$141,9,FALSE),"")</f>
        <v/>
      </c>
      <c r="N59" s="27">
        <f>_xlfn.IFNA(VLOOKUP($G59&amp;$C59&amp;$D59,Low2x!$A$2:$N$141,8,FALSE),"")</f>
        <v>0.48302523999469499</v>
      </c>
      <c r="O59" s="48">
        <f>_xlfn.IFNA(VLOOKUP($G59&amp;$C59&amp;$D59,Low2x!$A$2:$N$141,9,FALSE),"")</f>
        <v>90362.520197665697</v>
      </c>
      <c r="P59" s="28">
        <f>_xlfn.IFNA(VLOOKUP($G59&amp;$A59&amp;$D59,High8x!$A$2:$N$141,8,FALSE),"")</f>
        <v>7.8812860169497401E-2</v>
      </c>
      <c r="Q59" s="51">
        <f>_xlfn.IFNA(VLOOKUP($G59&amp;$A59&amp;$D59,High8x!$A$2:$N$141,9,FALSE),"")</f>
        <v>90362.520197665697</v>
      </c>
      <c r="R59" s="27" t="str">
        <f>_xlfn.IFNA(VLOOKUP($G59&amp;$B59&amp;$D59,High8x!$A$2:$N$141,8,FALSE),"")</f>
        <v/>
      </c>
      <c r="S59" s="51" t="str">
        <f>_xlfn.IFNA(VLOOKUP($G59&amp;$B59&amp;$D59,High8x!$A$2:$N$141,9,FALSE),"")</f>
        <v/>
      </c>
      <c r="T59" s="27">
        <f>_xlfn.IFNA(VLOOKUP($G59&amp;$C59&amp;$D59,High8x!$A$2:$N$141,8,FALSE),"")</f>
        <v>1.9457629007552999</v>
      </c>
      <c r="U59" s="48">
        <f>_xlfn.IFNA(VLOOKUP($G59&amp;$C59&amp;$D59,High8x!$A$2:$N$141,9,FALSE),"")</f>
        <v>90362.520197665697</v>
      </c>
      <c r="V59" s="28">
        <f t="shared" si="12"/>
        <v>1.2010202624789025E-4</v>
      </c>
      <c r="W59" s="27" t="str">
        <f t="shared" si="13"/>
        <v/>
      </c>
      <c r="X59" s="27">
        <f t="shared" si="14"/>
        <v>2.9730440259361887E-3</v>
      </c>
      <c r="Y59" s="28">
        <f t="shared" si="15"/>
        <v>2.5930950881394854E-5</v>
      </c>
      <c r="Z59" s="27" t="str">
        <f t="shared" si="16"/>
        <v/>
      </c>
      <c r="AA59" s="27">
        <f t="shared" si="17"/>
        <v>-4.553980258839907E-3</v>
      </c>
      <c r="AB59" s="31">
        <f t="shared" si="18"/>
        <v>7.8812860169497401E-2</v>
      </c>
      <c r="AC59" s="32" t="str">
        <f t="shared" si="19"/>
        <v/>
      </c>
      <c r="AD59" s="32">
        <f t="shared" si="20"/>
        <v>1.9457629007552999</v>
      </c>
      <c r="AE59" s="28">
        <f t="shared" si="21"/>
        <v>2.0245757609247974</v>
      </c>
      <c r="AF59" s="42">
        <f t="shared" si="11"/>
        <v>90362.520197665697</v>
      </c>
    </row>
    <row r="60" spans="1:32" x14ac:dyDescent="0.25">
      <c r="A60" t="s">
        <v>73</v>
      </c>
      <c r="C60" t="s">
        <v>74</v>
      </c>
      <c r="D60" t="str">
        <f>VLOOKUP(F60,Crossref!$A$17:$B$21,2,FALSE)</f>
        <v>src_04</v>
      </c>
      <c r="E60" t="str">
        <f t="shared" si="9"/>
        <v>D. VacavilleZanobetti_18TO24</v>
      </c>
      <c r="F60" s="15" t="s">
        <v>57</v>
      </c>
      <c r="G60" s="15" t="s">
        <v>29</v>
      </c>
      <c r="H60" s="15" t="s">
        <v>13</v>
      </c>
      <c r="I60" s="15" t="s">
        <v>14</v>
      </c>
      <c r="J60" s="28">
        <f>_xlfn.IFNA(VLOOKUP($G60&amp;$A60&amp;$D60,Low2x!$A$2:$N$141,8,FALSE),"")</f>
        <v>4.8268698900701404E-6</v>
      </c>
      <c r="K60" s="44">
        <f>_xlfn.IFNA(VLOOKUP($G60&amp;$A60&amp;$D60,Low2x!$A$2:$N$141,9,FALSE),"")</f>
        <v>17.355196966790501</v>
      </c>
      <c r="L60" s="27" t="str">
        <f>_xlfn.IFNA(VLOOKUP($G60&amp;$B60&amp;$D60,Low2x!$A$2:$N$141,8,FALSE),"")</f>
        <v/>
      </c>
      <c r="M60" s="51" t="str">
        <f>_xlfn.IFNA(VLOOKUP($G60&amp;$B60&amp;$D60,Low2x!$A$2:$N$141,9,FALSE),"")</f>
        <v/>
      </c>
      <c r="N60" s="27">
        <f>_xlfn.IFNA(VLOOKUP($G60&amp;$C60&amp;$D60,Low2x!$A$2:$N$141,8,FALSE),"")</f>
        <v>1.3334119856921401E-4</v>
      </c>
      <c r="O60" s="48">
        <f>_xlfn.IFNA(VLOOKUP($G60&amp;$C60&amp;$D60,Low2x!$A$2:$N$141,9,FALSE),"")</f>
        <v>17.355196966790501</v>
      </c>
      <c r="P60" s="28">
        <f>_xlfn.IFNA(VLOOKUP($G60&amp;$A60&amp;$D60,High8x!$A$2:$N$141,8,FALSE),"")</f>
        <v>1.9271313984429499E-5</v>
      </c>
      <c r="Q60" s="51">
        <f>_xlfn.IFNA(VLOOKUP($G60&amp;$A60&amp;$D60,High8x!$A$2:$N$141,9,FALSE),"")</f>
        <v>17.355196966790501</v>
      </c>
      <c r="R60" s="27" t="str">
        <f>_xlfn.IFNA(VLOOKUP($G60&amp;$B60&amp;$D60,High8x!$A$2:$N$141,8,FALSE),"")</f>
        <v/>
      </c>
      <c r="S60" s="51" t="str">
        <f>_xlfn.IFNA(VLOOKUP($G60&amp;$B60&amp;$D60,High8x!$A$2:$N$141,9,FALSE),"")</f>
        <v/>
      </c>
      <c r="T60" s="27">
        <f>_xlfn.IFNA(VLOOKUP($G60&amp;$C60&amp;$D60,High8x!$A$2:$N$141,8,FALSE),"")</f>
        <v>5.3727614467948199E-4</v>
      </c>
      <c r="U60" s="48">
        <f>_xlfn.IFNA(VLOOKUP($G60&amp;$C60&amp;$D60,High8x!$A$2:$N$141,9,FALSE),"")</f>
        <v>17.355196966790501</v>
      </c>
      <c r="V60" s="28">
        <f t="shared" si="12"/>
        <v>2.9358626208047476E-8</v>
      </c>
      <c r="W60" s="27" t="str">
        <f t="shared" si="13"/>
        <v/>
      </c>
      <c r="X60" s="27">
        <f t="shared" si="14"/>
        <v>8.2100598802899994E-7</v>
      </c>
      <c r="Y60" s="28">
        <f t="shared" si="15"/>
        <v>1.2055191950354068E-8</v>
      </c>
      <c r="Z60" s="27" t="str">
        <f t="shared" si="16"/>
        <v/>
      </c>
      <c r="AA60" s="27">
        <f t="shared" si="17"/>
        <v>-1.3037834675419524E-6</v>
      </c>
      <c r="AB60" s="31">
        <f t="shared" si="18"/>
        <v>1.9271313984429499E-5</v>
      </c>
      <c r="AC60" s="32" t="str">
        <f t="shared" si="19"/>
        <v/>
      </c>
      <c r="AD60" s="32">
        <f t="shared" si="20"/>
        <v>5.3727614467948199E-4</v>
      </c>
      <c r="AE60" s="28">
        <f t="shared" si="21"/>
        <v>5.5654745866391144E-4</v>
      </c>
      <c r="AF60" s="42">
        <f t="shared" si="11"/>
        <v>17.355196966790501</v>
      </c>
    </row>
    <row r="61" spans="1:32" x14ac:dyDescent="0.25">
      <c r="A61" t="s">
        <v>73</v>
      </c>
      <c r="C61" t="s">
        <v>74</v>
      </c>
      <c r="D61" t="str">
        <f>VLOOKUP(F61,Crossref!$A$17:$B$21,2,FALSE)</f>
        <v>src_04</v>
      </c>
      <c r="E61" t="str">
        <f t="shared" si="9"/>
        <v>D. VacavilleZanobetti_25TO44</v>
      </c>
      <c r="F61" s="15" t="s">
        <v>57</v>
      </c>
      <c r="G61" s="15" t="s">
        <v>30</v>
      </c>
      <c r="H61" s="15" t="s">
        <v>13</v>
      </c>
      <c r="I61" s="15" t="s">
        <v>15</v>
      </c>
      <c r="J61" s="28">
        <f>_xlfn.IFNA(VLOOKUP($G61&amp;$A61&amp;$D61,Low2x!$A$2:$N$141,8,FALSE),"")</f>
        <v>2.9833583593111198E-4</v>
      </c>
      <c r="K61" s="44">
        <f>_xlfn.IFNA(VLOOKUP($G61&amp;$A61&amp;$D61,Low2x!$A$2:$N$141,9,FALSE),"")</f>
        <v>1120.8064099363401</v>
      </c>
      <c r="L61" s="27" t="str">
        <f>_xlfn.IFNA(VLOOKUP($G61&amp;$B61&amp;$D61,Low2x!$A$2:$N$141,8,FALSE),"")</f>
        <v/>
      </c>
      <c r="M61" s="51" t="str">
        <f>_xlfn.IFNA(VLOOKUP($G61&amp;$B61&amp;$D61,Low2x!$A$2:$N$141,9,FALSE),"")</f>
        <v/>
      </c>
      <c r="N61" s="27">
        <f>_xlfn.IFNA(VLOOKUP($G61&amp;$C61&amp;$D61,Low2x!$A$2:$N$141,8,FALSE),"")</f>
        <v>6.3026419334021996E-3</v>
      </c>
      <c r="O61" s="48">
        <f>_xlfn.IFNA(VLOOKUP($G61&amp;$C61&amp;$D61,Low2x!$A$2:$N$141,9,FALSE),"")</f>
        <v>1120.8064099363401</v>
      </c>
      <c r="P61" s="28">
        <f>_xlfn.IFNA(VLOOKUP($G61&amp;$A61&amp;$D61,High8x!$A$2:$N$141,8,FALSE),"")</f>
        <v>1.19471959242194E-3</v>
      </c>
      <c r="Q61" s="51">
        <f>_xlfn.IFNA(VLOOKUP($G61&amp;$A61&amp;$D61,High8x!$A$2:$N$141,9,FALSE),"")</f>
        <v>1120.8064099363401</v>
      </c>
      <c r="R61" s="27" t="str">
        <f>_xlfn.IFNA(VLOOKUP($G61&amp;$B61&amp;$D61,High8x!$A$2:$N$141,8,FALSE),"")</f>
        <v/>
      </c>
      <c r="S61" s="51" t="str">
        <f>_xlfn.IFNA(VLOOKUP($G61&amp;$B61&amp;$D61,High8x!$A$2:$N$141,9,FALSE),"")</f>
        <v/>
      </c>
      <c r="T61" s="27">
        <f>_xlfn.IFNA(VLOOKUP($G61&amp;$C61&amp;$D61,High8x!$A$2:$N$141,8,FALSE),"")</f>
        <v>2.5262914840766301E-2</v>
      </c>
      <c r="U61" s="48">
        <f>_xlfn.IFNA(VLOOKUP($G61&amp;$C61&amp;$D61,High8x!$A$2:$N$141,9,FALSE),"")</f>
        <v>1120.8064099363401</v>
      </c>
      <c r="V61" s="28">
        <f t="shared" si="12"/>
        <v>1.8219182042496505E-6</v>
      </c>
      <c r="W61" s="27" t="str">
        <f t="shared" si="13"/>
        <v/>
      </c>
      <c r="X61" s="27">
        <f t="shared" si="14"/>
        <v>3.8537140055618091E-5</v>
      </c>
      <c r="Y61" s="28">
        <f t="shared" si="15"/>
        <v>-4.5874956583068401E-7</v>
      </c>
      <c r="Z61" s="27" t="str">
        <f t="shared" si="16"/>
        <v/>
      </c>
      <c r="AA61" s="27">
        <f t="shared" si="17"/>
        <v>-1.744903571916645E-5</v>
      </c>
      <c r="AB61" s="31">
        <f t="shared" si="18"/>
        <v>1.19471959242194E-3</v>
      </c>
      <c r="AC61" s="32" t="str">
        <f t="shared" si="19"/>
        <v/>
      </c>
      <c r="AD61" s="32">
        <f t="shared" si="20"/>
        <v>2.5262914840766301E-2</v>
      </c>
      <c r="AE61" s="28">
        <f t="shared" si="21"/>
        <v>2.6457634433188243E-2</v>
      </c>
      <c r="AF61" s="42">
        <f t="shared" si="11"/>
        <v>1120.8064099363401</v>
      </c>
    </row>
    <row r="62" spans="1:32" x14ac:dyDescent="0.25">
      <c r="A62" t="s">
        <v>73</v>
      </c>
      <c r="C62" t="s">
        <v>74</v>
      </c>
      <c r="D62" t="str">
        <f>VLOOKUP(F62,Crossref!$A$17:$B$21,2,FALSE)</f>
        <v>src_04</v>
      </c>
      <c r="E62" t="str">
        <f t="shared" si="9"/>
        <v>D. VacavilleZanobetti_45TO54</v>
      </c>
      <c r="F62" s="15" t="s">
        <v>57</v>
      </c>
      <c r="G62" s="15" t="s">
        <v>31</v>
      </c>
      <c r="H62" s="15" t="s">
        <v>13</v>
      </c>
      <c r="I62" s="15" t="s">
        <v>16</v>
      </c>
      <c r="J62" s="28">
        <f>_xlfn.IFNA(VLOOKUP($G62&amp;$A62&amp;$D62,Low2x!$A$2:$N$141,8,FALSE),"")</f>
        <v>7.4291026636924703E-4</v>
      </c>
      <c r="K62" s="44">
        <f>_xlfn.IFNA(VLOOKUP($G62&amp;$A62&amp;$D62,Low2x!$A$2:$N$141,9,FALSE),"")</f>
        <v>2870.8332782479401</v>
      </c>
      <c r="L62" s="27" t="str">
        <f>_xlfn.IFNA(VLOOKUP($G62&amp;$B62&amp;$D62,Low2x!$A$2:$N$141,8,FALSE),"")</f>
        <v/>
      </c>
      <c r="M62" s="51" t="str">
        <f>_xlfn.IFNA(VLOOKUP($G62&amp;$B62&amp;$D62,Low2x!$A$2:$N$141,9,FALSE),"")</f>
        <v/>
      </c>
      <c r="N62" s="27">
        <f>_xlfn.IFNA(VLOOKUP($G62&amp;$C62&amp;$D62,Low2x!$A$2:$N$141,8,FALSE),"")</f>
        <v>1.6482085172607401E-2</v>
      </c>
      <c r="O62" s="48">
        <f>_xlfn.IFNA(VLOOKUP($G62&amp;$C62&amp;$D62,Low2x!$A$2:$N$141,9,FALSE),"")</f>
        <v>2870.8332782479401</v>
      </c>
      <c r="P62" s="28">
        <f>_xlfn.IFNA(VLOOKUP($G62&amp;$A62&amp;$D62,High8x!$A$2:$N$141,8,FALSE),"")</f>
        <v>2.9728960456554101E-3</v>
      </c>
      <c r="Q62" s="51">
        <f>_xlfn.IFNA(VLOOKUP($G62&amp;$A62&amp;$D62,High8x!$A$2:$N$141,9,FALSE),"")</f>
        <v>2870.8332782479401</v>
      </c>
      <c r="R62" s="27" t="str">
        <f>_xlfn.IFNA(VLOOKUP($G62&amp;$B62&amp;$D62,High8x!$A$2:$N$141,8,FALSE),"")</f>
        <v/>
      </c>
      <c r="S62" s="51" t="str">
        <f>_xlfn.IFNA(VLOOKUP($G62&amp;$B62&amp;$D62,High8x!$A$2:$N$141,9,FALSE),"")</f>
        <v/>
      </c>
      <c r="T62" s="27">
        <f>_xlfn.IFNA(VLOOKUP($G62&amp;$C62&amp;$D62,High8x!$A$2:$N$141,8,FALSE),"")</f>
        <v>6.6096663855617993E-2</v>
      </c>
      <c r="U62" s="48">
        <f>_xlfn.IFNA(VLOOKUP($G62&amp;$C62&amp;$D62,High8x!$A$2:$N$141,9,FALSE),"")</f>
        <v>2870.8332782479401</v>
      </c>
      <c r="V62" s="28">
        <f t="shared" si="12"/>
        <v>4.532491421313339E-6</v>
      </c>
      <c r="W62" s="27" t="str">
        <f t="shared" si="13"/>
        <v/>
      </c>
      <c r="X62" s="27">
        <f t="shared" si="14"/>
        <v>1.0084263959961502E-4</v>
      </c>
      <c r="Y62" s="28">
        <f t="shared" si="15"/>
        <v>-4.1832672614035976E-7</v>
      </c>
      <c r="Z62" s="27" t="str">
        <f t="shared" si="16"/>
        <v/>
      </c>
      <c r="AA62" s="27">
        <f t="shared" si="17"/>
        <v>-5.6107721729453663E-5</v>
      </c>
      <c r="AB62" s="31">
        <f t="shared" si="18"/>
        <v>2.9728960456554101E-3</v>
      </c>
      <c r="AC62" s="32" t="str">
        <f t="shared" si="19"/>
        <v/>
      </c>
      <c r="AD62" s="32">
        <f t="shared" si="20"/>
        <v>6.6096663855617993E-2</v>
      </c>
      <c r="AE62" s="28">
        <f t="shared" si="21"/>
        <v>6.9069559901273406E-2</v>
      </c>
      <c r="AF62" s="42">
        <f t="shared" si="11"/>
        <v>2870.8332782479401</v>
      </c>
    </row>
    <row r="63" spans="1:32" x14ac:dyDescent="0.25">
      <c r="A63" t="s">
        <v>73</v>
      </c>
      <c r="C63" t="s">
        <v>74</v>
      </c>
      <c r="D63" t="str">
        <f>VLOOKUP(F63,Crossref!$A$17:$B$21,2,FALSE)</f>
        <v>src_04</v>
      </c>
      <c r="E63" t="str">
        <f t="shared" si="9"/>
        <v>D. VacavilleZanobetti_55TO64</v>
      </c>
      <c r="F63" s="15" t="s">
        <v>57</v>
      </c>
      <c r="G63" s="15" t="s">
        <v>32</v>
      </c>
      <c r="H63" s="15" t="s">
        <v>13</v>
      </c>
      <c r="I63" s="15" t="s">
        <v>17</v>
      </c>
      <c r="J63" s="28">
        <f>_xlfn.IFNA(VLOOKUP($G63&amp;$A63&amp;$D63,Low2x!$A$2:$N$141,8,FALSE),"")</f>
        <v>1.1877543109647701E-3</v>
      </c>
      <c r="K63" s="44">
        <f>_xlfn.IFNA(VLOOKUP($G63&amp;$A63&amp;$D63,Low2x!$A$2:$N$141,9,FALSE),"")</f>
        <v>4823.9716729070196</v>
      </c>
      <c r="L63" s="27" t="str">
        <f>_xlfn.IFNA(VLOOKUP($G63&amp;$B63&amp;$D63,Low2x!$A$2:$N$141,8,FALSE),"")</f>
        <v/>
      </c>
      <c r="M63" s="51" t="str">
        <f>_xlfn.IFNA(VLOOKUP($G63&amp;$B63&amp;$D63,Low2x!$A$2:$N$141,9,FALSE),"")</f>
        <v/>
      </c>
      <c r="N63" s="27">
        <f>_xlfn.IFNA(VLOOKUP($G63&amp;$C63&amp;$D63,Low2x!$A$2:$N$141,8,FALSE),"")</f>
        <v>2.2493635056131101E-2</v>
      </c>
      <c r="O63" s="48">
        <f>_xlfn.IFNA(VLOOKUP($G63&amp;$C63&amp;$D63,Low2x!$A$2:$N$141,9,FALSE),"")</f>
        <v>4823.9716729070196</v>
      </c>
      <c r="P63" s="28">
        <f>_xlfn.IFNA(VLOOKUP($G63&amp;$A63&amp;$D63,High8x!$A$2:$N$141,8,FALSE),"")</f>
        <v>4.7590593208130102E-3</v>
      </c>
      <c r="Q63" s="51">
        <f>_xlfn.IFNA(VLOOKUP($G63&amp;$A63&amp;$D63,High8x!$A$2:$N$141,9,FALSE),"")</f>
        <v>4823.9716729070196</v>
      </c>
      <c r="R63" s="27" t="str">
        <f>_xlfn.IFNA(VLOOKUP($G63&amp;$B63&amp;$D63,High8x!$A$2:$N$141,8,FALSE),"")</f>
        <v/>
      </c>
      <c r="S63" s="51" t="str">
        <f>_xlfn.IFNA(VLOOKUP($G63&amp;$B63&amp;$D63,High8x!$A$2:$N$141,9,FALSE),"")</f>
        <v/>
      </c>
      <c r="T63" s="27">
        <f>_xlfn.IFNA(VLOOKUP($G63&amp;$C63&amp;$D63,High8x!$A$2:$N$141,8,FALSE),"")</f>
        <v>8.99847234763297E-2</v>
      </c>
      <c r="U63" s="48">
        <f>_xlfn.IFNA(VLOOKUP($G63&amp;$C63&amp;$D63,High8x!$A$2:$N$141,9,FALSE),"")</f>
        <v>4823.9716729070196</v>
      </c>
      <c r="V63" s="28">
        <f t="shared" si="12"/>
        <v>7.2587500200167486E-6</v>
      </c>
      <c r="W63" s="27" t="str">
        <f t="shared" si="13"/>
        <v/>
      </c>
      <c r="X63" s="27">
        <f t="shared" si="14"/>
        <v>1.371770089841435E-4</v>
      </c>
      <c r="Y63" s="28">
        <f t="shared" si="15"/>
        <v>-2.6806923179769487E-6</v>
      </c>
      <c r="Z63" s="27" t="str">
        <f t="shared" si="16"/>
        <v/>
      </c>
      <c r="AA63" s="27">
        <f t="shared" si="17"/>
        <v>-3.3944172684319263E-6</v>
      </c>
      <c r="AB63" s="31">
        <f t="shared" si="18"/>
        <v>4.7590593208130102E-3</v>
      </c>
      <c r="AC63" s="32" t="str">
        <f t="shared" si="19"/>
        <v/>
      </c>
      <c r="AD63" s="32">
        <f t="shared" si="20"/>
        <v>8.99847234763297E-2</v>
      </c>
      <c r="AE63" s="28">
        <f t="shared" si="21"/>
        <v>9.4743782797142712E-2</v>
      </c>
      <c r="AF63" s="42">
        <f t="shared" si="11"/>
        <v>4823.9716729070196</v>
      </c>
    </row>
    <row r="64" spans="1:32" x14ac:dyDescent="0.25">
      <c r="A64" t="s">
        <v>73</v>
      </c>
      <c r="C64" t="s">
        <v>74</v>
      </c>
      <c r="D64" t="str">
        <f>VLOOKUP(F64,Crossref!$A$17:$B$21,2,FALSE)</f>
        <v>src_04</v>
      </c>
      <c r="E64" t="str">
        <f t="shared" si="9"/>
        <v>D. VacavilleZanobetti_65TO99</v>
      </c>
      <c r="F64" s="15" t="s">
        <v>57</v>
      </c>
      <c r="G64" s="15" t="s">
        <v>33</v>
      </c>
      <c r="H64" s="15" t="s">
        <v>13</v>
      </c>
      <c r="I64" s="15" t="s">
        <v>11</v>
      </c>
      <c r="J64" s="28">
        <f>_xlfn.IFNA(VLOOKUP($G64&amp;$A64&amp;$D64,Low2x!$A$2:$N$141,8,FALSE),"")</f>
        <v>5.0124062075758997E-3</v>
      </c>
      <c r="K64" s="44">
        <f>_xlfn.IFNA(VLOOKUP($G64&amp;$A64&amp;$D64,Low2x!$A$2:$N$141,9,FALSE),"")</f>
        <v>20347.305822523798</v>
      </c>
      <c r="L64" s="27" t="str">
        <f>_xlfn.IFNA(VLOOKUP($G64&amp;$B64&amp;$D64,Low2x!$A$2:$N$141,8,FALSE),"")</f>
        <v/>
      </c>
      <c r="M64" s="51" t="str">
        <f>_xlfn.IFNA(VLOOKUP($G64&amp;$B64&amp;$D64,Low2x!$A$2:$N$141,9,FALSE),"")</f>
        <v/>
      </c>
      <c r="N64" s="27">
        <f>_xlfn.IFNA(VLOOKUP($G64&amp;$C64&amp;$D64,Low2x!$A$2:$N$141,8,FALSE),"")</f>
        <v>0.108750397530137</v>
      </c>
      <c r="O64" s="48">
        <f>_xlfn.IFNA(VLOOKUP($G64&amp;$C64&amp;$D64,Low2x!$A$2:$N$141,9,FALSE),"")</f>
        <v>20347.305822523798</v>
      </c>
      <c r="P64" s="28">
        <f>_xlfn.IFNA(VLOOKUP($G64&amp;$A64&amp;$D64,High8x!$A$2:$N$141,8,FALSE),"")</f>
        <v>2.0055807771306999E-2</v>
      </c>
      <c r="Q64" s="51">
        <f>_xlfn.IFNA(VLOOKUP($G64&amp;$A64&amp;$D64,High8x!$A$2:$N$141,9,FALSE),"")</f>
        <v>20347.305822523798</v>
      </c>
      <c r="R64" s="27" t="str">
        <f>_xlfn.IFNA(VLOOKUP($G64&amp;$B64&amp;$D64,High8x!$A$2:$N$141,8,FALSE),"")</f>
        <v/>
      </c>
      <c r="S64" s="51" t="str">
        <f>_xlfn.IFNA(VLOOKUP($G64&amp;$B64&amp;$D64,High8x!$A$2:$N$141,9,FALSE),"")</f>
        <v/>
      </c>
      <c r="T64" s="27">
        <f>_xlfn.IFNA(VLOOKUP($G64&amp;$C64&amp;$D64,High8x!$A$2:$N$141,8,FALSE),"")</f>
        <v>0.43663008791714403</v>
      </c>
      <c r="U64" s="48">
        <f>_xlfn.IFNA(VLOOKUP($G64&amp;$C64&amp;$D64,High8x!$A$2:$N$141,9,FALSE),"")</f>
        <v>20347.305822523798</v>
      </c>
      <c r="V64" s="28">
        <f t="shared" si="12"/>
        <v>3.0576019438477846E-5</v>
      </c>
      <c r="W64" s="27" t="str">
        <f t="shared" si="13"/>
        <v/>
      </c>
      <c r="X64" s="27">
        <f t="shared" si="14"/>
        <v>6.6642213493294119E-4</v>
      </c>
      <c r="Y64" s="28">
        <f t="shared" si="15"/>
        <v>-2.0609803344680266E-6</v>
      </c>
      <c r="Z64" s="27" t="str">
        <f t="shared" si="16"/>
        <v/>
      </c>
      <c r="AA64" s="27">
        <f t="shared" si="17"/>
        <v>-5.4283259886539481E-4</v>
      </c>
      <c r="AB64" s="31">
        <f t="shared" si="18"/>
        <v>2.0055807771306999E-2</v>
      </c>
      <c r="AC64" s="32" t="str">
        <f t="shared" si="19"/>
        <v/>
      </c>
      <c r="AD64" s="32">
        <f t="shared" si="20"/>
        <v>0.43663008791714403</v>
      </c>
      <c r="AE64" s="28">
        <f t="shared" si="21"/>
        <v>0.45668589568845103</v>
      </c>
      <c r="AF64" s="42">
        <f t="shared" si="11"/>
        <v>20347.305822523798</v>
      </c>
    </row>
    <row r="65" spans="1:32" x14ac:dyDescent="0.25">
      <c r="A65" t="s">
        <v>75</v>
      </c>
      <c r="B65" t="s">
        <v>76</v>
      </c>
      <c r="D65" t="str">
        <f>VLOOKUP(F65,Crossref!$A$17:$B$21,2,FALSE)</f>
        <v>src_04</v>
      </c>
      <c r="E65" t="str">
        <f t="shared" si="9"/>
        <v>D. VacavilleKatsouyanni</v>
      </c>
      <c r="F65" s="15" t="s">
        <v>57</v>
      </c>
      <c r="G65" s="15" t="s">
        <v>34</v>
      </c>
      <c r="H65" s="15" t="s">
        <v>12</v>
      </c>
      <c r="I65" s="15" t="s">
        <v>11</v>
      </c>
      <c r="J65" s="28">
        <f>_xlfn.IFNA(VLOOKUP($G65&amp;$A65&amp;$D65,Low2x!$A$2:$N$141,8,FALSE),"")</f>
        <v>0.122688094808391</v>
      </c>
      <c r="K65" s="44">
        <f>_xlfn.IFNA(VLOOKUP($G65&amp;$A65&amp;$D65,Low2x!$A$2:$N$141,9,FALSE),"")</f>
        <v>90362.520197665697</v>
      </c>
      <c r="L65" s="27">
        <f>_xlfn.IFNA(VLOOKUP($G65&amp;$B65&amp;$D65,Low2x!$A$2:$N$141,8,FALSE),"")</f>
        <v>8.8081701309842692E-3</v>
      </c>
      <c r="M65" s="51">
        <f>_xlfn.IFNA(VLOOKUP($G65&amp;$B65&amp;$D65,Low2x!$A$2:$N$141,9,FALSE),"")</f>
        <v>90362.520197665697</v>
      </c>
      <c r="N65" s="27" t="str">
        <f>_xlfn.IFNA(VLOOKUP($G65&amp;$C65&amp;$D65,Low2x!$A$2:$N$141,8,FALSE),"")</f>
        <v/>
      </c>
      <c r="O65" s="48" t="str">
        <f>_xlfn.IFNA(VLOOKUP($G65&amp;$C65&amp;$D65,Low2x!$A$2:$N$141,9,FALSE),"")</f>
        <v/>
      </c>
      <c r="P65" s="28">
        <f>_xlfn.IFNA(VLOOKUP($G65&amp;$A65&amp;$D65,High8x!$A$2:$N$141,8,FALSE),"")</f>
        <v>0.471406380597295</v>
      </c>
      <c r="Q65" s="51">
        <f>_xlfn.IFNA(VLOOKUP($G65&amp;$A65&amp;$D65,High8x!$A$2:$N$141,9,FALSE),"")</f>
        <v>90362.520197665697</v>
      </c>
      <c r="R65" s="27">
        <f>_xlfn.IFNA(VLOOKUP($G65&amp;$B65&amp;$D65,High8x!$A$2:$N$141,8,FALSE),"")</f>
        <v>3.6041928399299497E-2</v>
      </c>
      <c r="S65" s="51">
        <f>_xlfn.IFNA(VLOOKUP($G65&amp;$B65&amp;$D65,High8x!$A$2:$N$141,9,FALSE),"")</f>
        <v>90362.520197665697</v>
      </c>
      <c r="T65" s="27" t="str">
        <f>_xlfn.IFNA(VLOOKUP($G65&amp;$C65&amp;$D65,High8x!$A$2:$N$141,8,FALSE),"")</f>
        <v/>
      </c>
      <c r="U65" s="48" t="str">
        <f>_xlfn.IFNA(VLOOKUP($G65&amp;$C65&amp;$D65,High8x!$A$2:$N$141,9,FALSE),"")</f>
        <v/>
      </c>
      <c r="V65" s="28">
        <f t="shared" si="12"/>
        <v>7.0877700363598372E-4</v>
      </c>
      <c r="W65" s="27">
        <f t="shared" si="13"/>
        <v>5.5353167212022823E-5</v>
      </c>
      <c r="X65" s="27" t="str">
        <f t="shared" si="14"/>
        <v/>
      </c>
      <c r="Y65" s="28">
        <f t="shared" si="15"/>
        <v>6.4486662120896709E-3</v>
      </c>
      <c r="Z65" s="27">
        <f t="shared" si="16"/>
        <v>-2.6974929178747581E-4</v>
      </c>
      <c r="AA65" s="27" t="str">
        <f t="shared" si="17"/>
        <v/>
      </c>
      <c r="AB65" s="31">
        <f t="shared" si="18"/>
        <v>0.471406380597295</v>
      </c>
      <c r="AC65" s="32">
        <f t="shared" si="19"/>
        <v>3.6041928399299497E-2</v>
      </c>
      <c r="AD65" s="32" t="str">
        <f t="shared" si="20"/>
        <v/>
      </c>
      <c r="AE65" s="28">
        <f t="shared" si="21"/>
        <v>0.50744830899659454</v>
      </c>
      <c r="AF65" s="42">
        <f t="shared" si="11"/>
        <v>90362.520197665697</v>
      </c>
    </row>
    <row r="66" spans="1:32" x14ac:dyDescent="0.25">
      <c r="A66" t="s">
        <v>75</v>
      </c>
      <c r="B66" t="s">
        <v>76</v>
      </c>
      <c r="D66" t="str">
        <f>VLOOKUP(F66,Crossref!$A$17:$B$21,2,FALSE)</f>
        <v>src_04</v>
      </c>
      <c r="E66" t="str">
        <f t="shared" si="9"/>
        <v>D. VacavilleSmith</v>
      </c>
      <c r="F66" s="15" t="s">
        <v>57</v>
      </c>
      <c r="G66" s="15" t="s">
        <v>35</v>
      </c>
      <c r="H66" s="15" t="s">
        <v>19</v>
      </c>
      <c r="I66" s="15" t="s">
        <v>5</v>
      </c>
      <c r="J66" s="28">
        <f>_xlfn.IFNA(VLOOKUP($G66&amp;$A66&amp;$D66,Low2x!$A$2:$N$141,8,FALSE),"")</f>
        <v>7.4524528783614805E-2</v>
      </c>
      <c r="K66" s="44">
        <f>_xlfn.IFNA(VLOOKUP($G66&amp;$A66&amp;$D66,Low2x!$A$2:$N$141,9,FALSE),"")</f>
        <v>122895.724024788</v>
      </c>
      <c r="L66" s="27">
        <f>_xlfn.IFNA(VLOOKUP($G66&amp;$B66&amp;$D66,Low2x!$A$2:$N$141,8,FALSE),"")</f>
        <v>5.1919421623587902E-3</v>
      </c>
      <c r="M66" s="51">
        <f>_xlfn.IFNA(VLOOKUP($G66&amp;$B66&amp;$D66,Low2x!$A$2:$N$141,9,FALSE),"")</f>
        <v>122895.724024788</v>
      </c>
      <c r="N66" s="27" t="str">
        <f>_xlfn.IFNA(VLOOKUP($G66&amp;$C66&amp;$D66,Low2x!$A$2:$N$141,8,FALSE),"")</f>
        <v/>
      </c>
      <c r="O66" s="48" t="str">
        <f>_xlfn.IFNA(VLOOKUP($G66&amp;$C66&amp;$D66,Low2x!$A$2:$N$141,9,FALSE),"")</f>
        <v/>
      </c>
      <c r="P66" s="28">
        <f>_xlfn.IFNA(VLOOKUP($G66&amp;$A66&amp;$D66,High8x!$A$2:$N$141,8,FALSE),"")</f>
        <v>0.28590380479332</v>
      </c>
      <c r="Q66" s="51">
        <f>_xlfn.IFNA(VLOOKUP($G66&amp;$A66&amp;$D66,High8x!$A$2:$N$141,9,FALSE),"")</f>
        <v>122895.724024788</v>
      </c>
      <c r="R66" s="27">
        <f>_xlfn.IFNA(VLOOKUP($G66&amp;$B66&amp;$D66,High8x!$A$2:$N$141,8,FALSE),"")</f>
        <v>2.1273350993186901E-2</v>
      </c>
      <c r="S66" s="51">
        <f>_xlfn.IFNA(VLOOKUP($G66&amp;$B66&amp;$D66,High8x!$A$2:$N$141,9,FALSE),"")</f>
        <v>122895.724024788</v>
      </c>
      <c r="T66" s="27" t="str">
        <f>_xlfn.IFNA(VLOOKUP($G66&amp;$C66&amp;$D66,High8x!$A$2:$N$141,8,FALSE),"")</f>
        <v/>
      </c>
      <c r="U66" s="48" t="str">
        <f>_xlfn.IFNA(VLOOKUP($G66&amp;$C66&amp;$D66,High8x!$A$2:$N$141,9,FALSE),"")</f>
        <v/>
      </c>
      <c r="V66" s="28">
        <f t="shared" si="12"/>
        <v>4.2963267481647396E-4</v>
      </c>
      <c r="W66" s="27">
        <f t="shared" si="13"/>
        <v>3.2685790306561197E-5</v>
      </c>
      <c r="X66" s="27" t="str">
        <f t="shared" si="14"/>
        <v/>
      </c>
      <c r="Y66" s="28">
        <f t="shared" si="15"/>
        <v>4.0647701137130898E-3</v>
      </c>
      <c r="Z66" s="27">
        <f t="shared" si="16"/>
        <v>-1.6852744791724314E-4</v>
      </c>
      <c r="AA66" s="27" t="str">
        <f t="shared" si="17"/>
        <v/>
      </c>
      <c r="AB66" s="31">
        <f t="shared" si="18"/>
        <v>0.28590380479332</v>
      </c>
      <c r="AC66" s="32">
        <f t="shared" si="19"/>
        <v>2.1273350993186901E-2</v>
      </c>
      <c r="AD66" s="32" t="str">
        <f t="shared" si="20"/>
        <v/>
      </c>
      <c r="AE66" s="28">
        <f t="shared" si="21"/>
        <v>0.30717715578650689</v>
      </c>
      <c r="AF66" s="42">
        <f t="shared" si="11"/>
        <v>122895.724024788</v>
      </c>
    </row>
    <row r="67" spans="1:32" x14ac:dyDescent="0.25">
      <c r="A67" t="s">
        <v>75</v>
      </c>
      <c r="B67" t="s">
        <v>76</v>
      </c>
      <c r="D67" t="str">
        <f>VLOOKUP(F67,Crossref!$A$17:$B$21,2,FALSE)</f>
        <v>src_04</v>
      </c>
      <c r="E67" t="str">
        <f t="shared" si="9"/>
        <v>D. VacavilleMar_and_Koenig_0TO17</v>
      </c>
      <c r="F67" s="15" t="s">
        <v>57</v>
      </c>
      <c r="G67" s="15" t="s">
        <v>36</v>
      </c>
      <c r="H67" s="15" t="s">
        <v>4</v>
      </c>
      <c r="I67" s="15" t="s">
        <v>20</v>
      </c>
      <c r="J67" s="28">
        <f>_xlfn.IFNA(VLOOKUP($G67&amp;$A67&amp;$D67,Low2x!$A$2:$N$141,8,FALSE),"")</f>
        <v>0.63940534944312799</v>
      </c>
      <c r="K67" s="44">
        <f>_xlfn.IFNA(VLOOKUP($G67&amp;$A67&amp;$D67,Low2x!$A$2:$N$141,9,FALSE),"")</f>
        <v>24022.795647406401</v>
      </c>
      <c r="L67" s="27">
        <f>_xlfn.IFNA(VLOOKUP($G67&amp;$B67&amp;$D67,Low2x!$A$2:$N$141,8,FALSE),"")</f>
        <v>4.5316519815251602E-2</v>
      </c>
      <c r="M67" s="51">
        <f>_xlfn.IFNA(VLOOKUP($G67&amp;$B67&amp;$D67,Low2x!$A$2:$N$141,9,FALSE),"")</f>
        <v>24022.795647406401</v>
      </c>
      <c r="N67" s="27" t="str">
        <f>_xlfn.IFNA(VLOOKUP($G67&amp;$C67&amp;$D67,Low2x!$A$2:$N$141,8,FALSE),"")</f>
        <v/>
      </c>
      <c r="O67" s="48" t="str">
        <f>_xlfn.IFNA(VLOOKUP($G67&amp;$C67&amp;$D67,Low2x!$A$2:$N$141,9,FALSE),"")</f>
        <v/>
      </c>
      <c r="P67" s="28">
        <f>_xlfn.IFNA(VLOOKUP($G67&amp;$A67&amp;$D67,High8x!$A$2:$N$141,8,FALSE),"")</f>
        <v>2.4472920982466801</v>
      </c>
      <c r="Q67" s="51">
        <f>_xlfn.IFNA(VLOOKUP($G67&amp;$A67&amp;$D67,High8x!$A$2:$N$141,9,FALSE),"")</f>
        <v>24022.795647406401</v>
      </c>
      <c r="R67" s="27">
        <f>_xlfn.IFNA(VLOOKUP($G67&amp;$B67&amp;$D67,High8x!$A$2:$N$141,8,FALSE),"")</f>
        <v>0.18563256873518599</v>
      </c>
      <c r="S67" s="51">
        <f>_xlfn.IFNA(VLOOKUP($G67&amp;$B67&amp;$D67,High8x!$A$2:$N$141,9,FALSE),"")</f>
        <v>24022.795647406401</v>
      </c>
      <c r="T67" s="27" t="str">
        <f>_xlfn.IFNA(VLOOKUP($G67&amp;$C67&amp;$D67,High8x!$A$2:$N$141,8,FALSE),"")</f>
        <v/>
      </c>
      <c r="U67" s="48" t="str">
        <f>_xlfn.IFNA(VLOOKUP($G67&amp;$C67&amp;$D67,High8x!$A$2:$N$141,9,FALSE),"")</f>
        <v/>
      </c>
      <c r="V67" s="28">
        <f t="shared" si="12"/>
        <v>3.674566562608846E-3</v>
      </c>
      <c r="W67" s="27">
        <f t="shared" si="13"/>
        <v>2.8519522138198042E-4</v>
      </c>
      <c r="X67" s="27" t="str">
        <f t="shared" si="14"/>
        <v/>
      </c>
      <c r="Y67" s="28">
        <f t="shared" si="15"/>
        <v>3.6776433175277123E-2</v>
      </c>
      <c r="Z67" s="27">
        <f t="shared" si="16"/>
        <v>-1.4554964913931767E-3</v>
      </c>
      <c r="AA67" s="27" t="str">
        <f t="shared" si="17"/>
        <v/>
      </c>
      <c r="AB67" s="31">
        <f t="shared" si="18"/>
        <v>2.4472920982466801</v>
      </c>
      <c r="AC67" s="32">
        <f t="shared" si="19"/>
        <v>0.18563256873518599</v>
      </c>
      <c r="AD67" s="32" t="str">
        <f t="shared" si="20"/>
        <v/>
      </c>
      <c r="AE67" s="28">
        <f t="shared" si="21"/>
        <v>2.6329246669818662</v>
      </c>
      <c r="AF67" s="42">
        <f t="shared" si="11"/>
        <v>24022.795647406401</v>
      </c>
    </row>
    <row r="68" spans="1:32" x14ac:dyDescent="0.25">
      <c r="A68" t="s">
        <v>75</v>
      </c>
      <c r="B68" t="s">
        <v>76</v>
      </c>
      <c r="D68" t="str">
        <f>VLOOKUP(F68,Crossref!$A$17:$B$21,2,FALSE)</f>
        <v>src_04</v>
      </c>
      <c r="E68" t="str">
        <f t="shared" si="9"/>
        <v>D. VacavilleMar_and_Koenig_18TO99</v>
      </c>
      <c r="F68" s="15" t="s">
        <v>57</v>
      </c>
      <c r="G68" s="15" t="s">
        <v>37</v>
      </c>
      <c r="H68" s="15" t="s">
        <v>4</v>
      </c>
      <c r="I68" s="15" t="s">
        <v>21</v>
      </c>
      <c r="J68" s="28">
        <f>_xlfn.IFNA(VLOOKUP($G68&amp;$A68&amp;$D68,Low2x!$A$2:$N$141,8,FALSE),"")</f>
        <v>1.0601971901504901</v>
      </c>
      <c r="K68" s="44">
        <f>_xlfn.IFNA(VLOOKUP($G68&amp;$A68&amp;$D68,Low2x!$A$2:$N$141,9,FALSE),"")</f>
        <v>55248.158270880696</v>
      </c>
      <c r="L68" s="27">
        <f>_xlfn.IFNA(VLOOKUP($G68&amp;$B68&amp;$D68,Low2x!$A$2:$N$141,8,FALSE),"")</f>
        <v>7.6579818736228794E-2</v>
      </c>
      <c r="M68" s="51">
        <f>_xlfn.IFNA(VLOOKUP($G68&amp;$B68&amp;$D68,Low2x!$A$2:$N$141,9,FALSE),"")</f>
        <v>55248.158270880696</v>
      </c>
      <c r="N68" s="27" t="str">
        <f>_xlfn.IFNA(VLOOKUP($G68&amp;$C68&amp;$D68,Low2x!$A$2:$N$141,8,FALSE),"")</f>
        <v/>
      </c>
      <c r="O68" s="48" t="str">
        <f>_xlfn.IFNA(VLOOKUP($G68&amp;$C68&amp;$D68,Low2x!$A$2:$N$141,9,FALSE),"")</f>
        <v/>
      </c>
      <c r="P68" s="28">
        <f>_xlfn.IFNA(VLOOKUP($G68&amp;$A68&amp;$D68,High8x!$A$2:$N$141,8,FALSE),"")</f>
        <v>4.0433060087970798</v>
      </c>
      <c r="Q68" s="51">
        <f>_xlfn.IFNA(VLOOKUP($G68&amp;$A68&amp;$D68,High8x!$A$2:$N$141,9,FALSE),"")</f>
        <v>55248.158270880696</v>
      </c>
      <c r="R68" s="27">
        <f>_xlfn.IFNA(VLOOKUP($G68&amp;$B68&amp;$D68,High8x!$A$2:$N$141,8,FALSE),"")</f>
        <v>0.31358811180711699</v>
      </c>
      <c r="S68" s="51">
        <f>_xlfn.IFNA(VLOOKUP($G68&amp;$B68&amp;$D68,High8x!$A$2:$N$141,9,FALSE),"")</f>
        <v>55248.158270880696</v>
      </c>
      <c r="T68" s="27" t="str">
        <f>_xlfn.IFNA(VLOOKUP($G68&amp;$C68&amp;$D68,High8x!$A$2:$N$141,8,FALSE),"")</f>
        <v/>
      </c>
      <c r="U68" s="48" t="str">
        <f>_xlfn.IFNA(VLOOKUP($G68&amp;$C68&amp;$D68,High8x!$A$2:$N$141,9,FALSE),"")</f>
        <v/>
      </c>
      <c r="V68" s="28">
        <f t="shared" si="12"/>
        <v>6.0632293061922554E-3</v>
      </c>
      <c r="W68" s="27">
        <f t="shared" si="13"/>
        <v>4.8172417290830936E-4</v>
      </c>
      <c r="X68" s="27" t="str">
        <f t="shared" si="14"/>
        <v/>
      </c>
      <c r="Y68" s="28">
        <f t="shared" si="15"/>
        <v>6.5827583934960465E-2</v>
      </c>
      <c r="Z68" s="27">
        <f t="shared" si="16"/>
        <v>-2.4229456207339739E-3</v>
      </c>
      <c r="AA68" s="27" t="str">
        <f t="shared" si="17"/>
        <v/>
      </c>
      <c r="AB68" s="31">
        <f t="shared" si="18"/>
        <v>4.0433060087970798</v>
      </c>
      <c r="AC68" s="32">
        <f t="shared" si="19"/>
        <v>0.31358811180711699</v>
      </c>
      <c r="AD68" s="32" t="str">
        <f t="shared" si="20"/>
        <v/>
      </c>
      <c r="AE68" s="28">
        <f t="shared" si="21"/>
        <v>4.3568941206041965</v>
      </c>
      <c r="AF68" s="42">
        <f t="shared" si="11"/>
        <v>55248.158270880696</v>
      </c>
    </row>
    <row r="69" spans="1:32" x14ac:dyDescent="0.25">
      <c r="A69" t="s">
        <v>73</v>
      </c>
      <c r="C69" t="s">
        <v>74</v>
      </c>
      <c r="D69" t="str">
        <f>VLOOKUP(F69,Crossref!$A$17:$B$21,2,FALSE)</f>
        <v>src_05</v>
      </c>
      <c r="E69" t="str">
        <f t="shared" si="9"/>
        <v>E. West RosevilleMar</v>
      </c>
      <c r="F69" s="14" t="s">
        <v>58</v>
      </c>
      <c r="G69" s="14" t="s">
        <v>24</v>
      </c>
      <c r="H69" s="14" t="s">
        <v>4</v>
      </c>
      <c r="I69" s="14" t="s">
        <v>5</v>
      </c>
      <c r="J69" s="28">
        <f>_xlfn.IFNA(VLOOKUP($G69&amp;$A69&amp;$D69,Low2x!$A$2:$N$141,8,FALSE),"")</f>
        <v>0.101718536028197</v>
      </c>
      <c r="K69" s="44">
        <f>_xlfn.IFNA(VLOOKUP($G69&amp;$A69&amp;$D69,Low2x!$A$2:$N$141,9,FALSE),"")</f>
        <v>79270.956926699495</v>
      </c>
      <c r="L69" s="27" t="str">
        <f>_xlfn.IFNA(VLOOKUP($G69&amp;$B69&amp;$D69,Low2x!$A$2:$N$141,8,FALSE),"")</f>
        <v/>
      </c>
      <c r="M69" s="51" t="str">
        <f>_xlfn.IFNA(VLOOKUP($G69&amp;$B69&amp;$D69,Low2x!$A$2:$N$141,9,FALSE),"")</f>
        <v/>
      </c>
      <c r="N69" s="27">
        <f>_xlfn.IFNA(VLOOKUP($G69&amp;$C69&amp;$D69,Low2x!$A$2:$N$141,8,FALSE),"")</f>
        <v>1.4516645815850999</v>
      </c>
      <c r="O69" s="48">
        <f>_xlfn.IFNA(VLOOKUP($G69&amp;$C69&amp;$D69,Low2x!$A$2:$N$141,9,FALSE),"")</f>
        <v>79270.956926699495</v>
      </c>
      <c r="P69" s="28">
        <f>_xlfn.IFNA(VLOOKUP($G69&amp;$A69&amp;$D69,High8x!$A$2:$N$141,8,FALSE),"")</f>
        <v>0.41542538384601302</v>
      </c>
      <c r="Q69" s="51">
        <f>_xlfn.IFNA(VLOOKUP($G69&amp;$A69&amp;$D69,High8x!$A$2:$N$141,9,FALSE),"")</f>
        <v>79270.956926699495</v>
      </c>
      <c r="R69" s="27" t="str">
        <f>_xlfn.IFNA(VLOOKUP($G69&amp;$B69&amp;$D69,High8x!$A$2:$N$141,8,FALSE),"")</f>
        <v/>
      </c>
      <c r="S69" s="51" t="str">
        <f>_xlfn.IFNA(VLOOKUP($G69&amp;$B69&amp;$D69,High8x!$A$2:$N$141,9,FALSE),"")</f>
        <v/>
      </c>
      <c r="T69" s="27">
        <f>_xlfn.IFNA(VLOOKUP($G69&amp;$C69&amp;$D69,High8x!$A$2:$N$141,8,FALSE),"")</f>
        <v>5.8740318108918803</v>
      </c>
      <c r="U69" s="48">
        <f>_xlfn.IFNA(VLOOKUP($G69&amp;$C69&amp;$D69,High8x!$A$2:$N$141,9,FALSE),"")</f>
        <v>79270.956926699495</v>
      </c>
      <c r="V69" s="28">
        <f t="shared" si="12"/>
        <v>6.3761554434515447E-4</v>
      </c>
      <c r="W69" s="27" t="str">
        <f t="shared" si="13"/>
        <v/>
      </c>
      <c r="X69" s="27">
        <f t="shared" si="14"/>
        <v>8.9885512790788217E-3</v>
      </c>
      <c r="Y69" s="28">
        <f t="shared" si="15"/>
        <v>-2.850413244408323E-3</v>
      </c>
      <c r="Z69" s="27" t="str">
        <f t="shared" si="16"/>
        <v/>
      </c>
      <c r="AA69" s="27">
        <f t="shared" si="17"/>
        <v>-2.2457828183826578E-2</v>
      </c>
      <c r="AB69" s="31">
        <f t="shared" si="18"/>
        <v>0.41542538384601302</v>
      </c>
      <c r="AC69" s="32" t="str">
        <f t="shared" si="19"/>
        <v/>
      </c>
      <c r="AD69" s="32">
        <f t="shared" si="20"/>
        <v>5.8740318108918803</v>
      </c>
      <c r="AE69" s="28">
        <f t="shared" si="21"/>
        <v>6.289457194737893</v>
      </c>
      <c r="AF69" s="42">
        <f t="shared" si="11"/>
        <v>79270.956926699495</v>
      </c>
    </row>
    <row r="70" spans="1:32" x14ac:dyDescent="0.25">
      <c r="A70" t="s">
        <v>73</v>
      </c>
      <c r="C70" t="s">
        <v>74</v>
      </c>
      <c r="D70" t="str">
        <f>VLOOKUP(F70,Crossref!$A$17:$B$21,2,FALSE)</f>
        <v>src_05</v>
      </c>
      <c r="E70" t="str">
        <f t="shared" si="9"/>
        <v>E. West RosevilleKrewski</v>
      </c>
      <c r="F70" s="14" t="s">
        <v>58</v>
      </c>
      <c r="G70" s="14" t="s">
        <v>25</v>
      </c>
      <c r="H70" s="14" t="s">
        <v>6</v>
      </c>
      <c r="I70" s="14" t="s">
        <v>7</v>
      </c>
      <c r="J70" s="28">
        <f>_xlfn.IFNA(VLOOKUP($G70&amp;$A70&amp;$D70,Low2x!$A$2:$N$141,8,FALSE),"")</f>
        <v>0.23861901355616</v>
      </c>
      <c r="K70" s="44">
        <f>_xlfn.IFNA(VLOOKUP($G70&amp;$A70&amp;$D70,Low2x!$A$2:$N$141,9,FALSE),"")</f>
        <v>184209.65849495199</v>
      </c>
      <c r="L70" s="27" t="str">
        <f>_xlfn.IFNA(VLOOKUP($G70&amp;$B70&amp;$D70,Low2x!$A$2:$N$141,8,FALSE),"")</f>
        <v/>
      </c>
      <c r="M70" s="51" t="str">
        <f>_xlfn.IFNA(VLOOKUP($G70&amp;$B70&amp;$D70,Low2x!$A$2:$N$141,9,FALSE),"")</f>
        <v/>
      </c>
      <c r="N70" s="27">
        <f>_xlfn.IFNA(VLOOKUP($G70&amp;$C70&amp;$D70,Low2x!$A$2:$N$141,8,FALSE),"")</f>
        <v>4.1336192851109299</v>
      </c>
      <c r="O70" s="48">
        <f>_xlfn.IFNA(VLOOKUP($G70&amp;$C70&amp;$D70,Low2x!$A$2:$N$141,9,FALSE),"")</f>
        <v>184209.65849495199</v>
      </c>
      <c r="P70" s="28">
        <f>_xlfn.IFNA(VLOOKUP($G70&amp;$A70&amp;$D70,High8x!$A$2:$N$141,8,FALSE),"")</f>
        <v>0.97284168344203803</v>
      </c>
      <c r="Q70" s="51">
        <f>_xlfn.IFNA(VLOOKUP($G70&amp;$A70&amp;$D70,High8x!$A$2:$N$141,9,FALSE),"")</f>
        <v>184209.65849495199</v>
      </c>
      <c r="R70" s="27" t="str">
        <f>_xlfn.IFNA(VLOOKUP($G70&amp;$B70&amp;$D70,High8x!$A$2:$N$141,8,FALSE),"")</f>
        <v/>
      </c>
      <c r="S70" s="51" t="str">
        <f>_xlfn.IFNA(VLOOKUP($G70&amp;$B70&amp;$D70,High8x!$A$2:$N$141,9,FALSE),"")</f>
        <v/>
      </c>
      <c r="T70" s="27">
        <f>_xlfn.IFNA(VLOOKUP($G70&amp;$C70&amp;$D70,High8x!$A$2:$N$141,8,FALSE),"")</f>
        <v>16.636978880312501</v>
      </c>
      <c r="U70" s="48">
        <f>_xlfn.IFNA(VLOOKUP($G70&amp;$C70&amp;$D70,High8x!$A$2:$N$141,9,FALSE),"")</f>
        <v>184209.65849495199</v>
      </c>
      <c r="V70" s="28">
        <f t="shared" si="12"/>
        <v>1.4923224997680448E-3</v>
      </c>
      <c r="W70" s="27" t="str">
        <f t="shared" si="13"/>
        <v/>
      </c>
      <c r="X70" s="27">
        <f t="shared" si="14"/>
        <v>2.54133325105723E-2</v>
      </c>
      <c r="Y70" s="28">
        <f t="shared" si="15"/>
        <v>-6.1218764057993091E-3</v>
      </c>
      <c r="Z70" s="27" t="str">
        <f t="shared" si="16"/>
        <v/>
      </c>
      <c r="AA70" s="27">
        <f t="shared" si="17"/>
        <v>-3.416724662292836E-2</v>
      </c>
      <c r="AB70" s="31">
        <f t="shared" si="18"/>
        <v>0.97284168344203803</v>
      </c>
      <c r="AC70" s="32" t="str">
        <f t="shared" si="19"/>
        <v/>
      </c>
      <c r="AD70" s="32">
        <f t="shared" si="20"/>
        <v>16.636978880312501</v>
      </c>
      <c r="AE70" s="28">
        <f t="shared" si="21"/>
        <v>17.609820563754539</v>
      </c>
      <c r="AF70" s="42">
        <f t="shared" si="11"/>
        <v>184209.65849495199</v>
      </c>
    </row>
    <row r="71" spans="1:32" x14ac:dyDescent="0.25">
      <c r="A71" t="s">
        <v>73</v>
      </c>
      <c r="C71" t="s">
        <v>74</v>
      </c>
      <c r="D71" t="str">
        <f>VLOOKUP(F71,Crossref!$A$17:$B$21,2,FALSE)</f>
        <v>src_05</v>
      </c>
      <c r="E71" t="str">
        <f t="shared" si="9"/>
        <v>E. West RosevilleSheppard</v>
      </c>
      <c r="F71" s="14" t="s">
        <v>58</v>
      </c>
      <c r="G71" s="14" t="s">
        <v>26</v>
      </c>
      <c r="H71" s="14" t="s">
        <v>8</v>
      </c>
      <c r="I71" s="14" t="s">
        <v>9</v>
      </c>
      <c r="J71" s="28">
        <f>_xlfn.IFNA(VLOOKUP($G71&amp;$A71&amp;$D71,Low2x!$A$2:$N$141,8,FALSE),"")</f>
        <v>6.4093931967736497E-3</v>
      </c>
      <c r="K71" s="44">
        <f>_xlfn.IFNA(VLOOKUP($G71&amp;$A71&amp;$D71,Low2x!$A$2:$N$141,9,FALSE),"")</f>
        <v>8849.9098499830798</v>
      </c>
      <c r="L71" s="27" t="str">
        <f>_xlfn.IFNA(VLOOKUP($G71&amp;$B71&amp;$D71,Low2x!$A$2:$N$141,8,FALSE),"")</f>
        <v/>
      </c>
      <c r="M71" s="51" t="str">
        <f>_xlfn.IFNA(VLOOKUP($G71&amp;$B71&amp;$D71,Low2x!$A$2:$N$141,9,FALSE),"")</f>
        <v/>
      </c>
      <c r="N71" s="27">
        <f>_xlfn.IFNA(VLOOKUP($G71&amp;$C71&amp;$D71,Low2x!$A$2:$N$141,8,FALSE),"")</f>
        <v>8.8818925692521394E-2</v>
      </c>
      <c r="O71" s="48">
        <f>_xlfn.IFNA(VLOOKUP($G71&amp;$C71&amp;$D71,Low2x!$A$2:$N$141,9,FALSE),"")</f>
        <v>8849.9098499830798</v>
      </c>
      <c r="P71" s="28">
        <f>_xlfn.IFNA(VLOOKUP($G71&amp;$A71&amp;$D71,High8x!$A$2:$N$141,8,FALSE),"")</f>
        <v>2.61718624829454E-2</v>
      </c>
      <c r="Q71" s="51">
        <f>_xlfn.IFNA(VLOOKUP($G71&amp;$A71&amp;$D71,High8x!$A$2:$N$141,9,FALSE),"")</f>
        <v>8849.9098499830798</v>
      </c>
      <c r="R71" s="27" t="str">
        <f>_xlfn.IFNA(VLOOKUP($G71&amp;$B71&amp;$D71,High8x!$A$2:$N$141,8,FALSE),"")</f>
        <v/>
      </c>
      <c r="S71" s="51" t="str">
        <f>_xlfn.IFNA(VLOOKUP($G71&amp;$B71&amp;$D71,High8x!$A$2:$N$141,9,FALSE),"")</f>
        <v/>
      </c>
      <c r="T71" s="27">
        <f>_xlfn.IFNA(VLOOKUP($G71&amp;$C71&amp;$D71,High8x!$A$2:$N$141,8,FALSE),"")</f>
        <v>0.35996261879052599</v>
      </c>
      <c r="U71" s="48">
        <f>_xlfn.IFNA(VLOOKUP($G71&amp;$C71&amp;$D71,High8x!$A$2:$N$141,9,FALSE),"")</f>
        <v>8849.9098499830798</v>
      </c>
      <c r="V71" s="28">
        <f t="shared" si="12"/>
        <v>4.016762050034909E-5</v>
      </c>
      <c r="W71" s="27" t="str">
        <f t="shared" si="13"/>
        <v/>
      </c>
      <c r="X71" s="27">
        <f t="shared" si="14"/>
        <v>5.5110506727236701E-4</v>
      </c>
      <c r="Y71" s="28">
        <f t="shared" si="15"/>
        <v>-1.7809656528360376E-4</v>
      </c>
      <c r="Z71" s="27" t="str">
        <f t="shared" si="16"/>
        <v/>
      </c>
      <c r="AA71" s="27">
        <f t="shared" si="17"/>
        <v>-1.5623053401467857E-3</v>
      </c>
      <c r="AB71" s="31">
        <f t="shared" si="18"/>
        <v>2.61718624829454E-2</v>
      </c>
      <c r="AC71" s="32" t="str">
        <f t="shared" si="19"/>
        <v/>
      </c>
      <c r="AD71" s="32">
        <f t="shared" si="20"/>
        <v>0.35996261879052599</v>
      </c>
      <c r="AE71" s="28">
        <f t="shared" si="21"/>
        <v>0.38613448127347139</v>
      </c>
      <c r="AF71" s="42">
        <f t="shared" si="11"/>
        <v>8849.9098499830798</v>
      </c>
    </row>
    <row r="72" spans="1:32" x14ac:dyDescent="0.25">
      <c r="A72" t="s">
        <v>73</v>
      </c>
      <c r="C72" t="s">
        <v>74</v>
      </c>
      <c r="D72" t="str">
        <f>VLOOKUP(F72,Crossref!$A$17:$B$21,2,FALSE)</f>
        <v>src_05</v>
      </c>
      <c r="E72" t="str">
        <f t="shared" si="9"/>
        <v>E. West RosevilleBell</v>
      </c>
      <c r="F72" s="14" t="s">
        <v>58</v>
      </c>
      <c r="G72" s="14" t="s">
        <v>27</v>
      </c>
      <c r="H72" s="14" t="s">
        <v>10</v>
      </c>
      <c r="I72" s="14" t="s">
        <v>11</v>
      </c>
      <c r="J72" s="28">
        <f>_xlfn.IFNA(VLOOKUP($G72&amp;$A72&amp;$D72,Low2x!$A$2:$N$141,8,FALSE),"")</f>
        <v>1.85944506054458E-2</v>
      </c>
      <c r="K72" s="44">
        <f>_xlfn.IFNA(VLOOKUP($G72&amp;$A72&amp;$D72,Low2x!$A$2:$N$141,9,FALSE),"")</f>
        <v>105128.139830499</v>
      </c>
      <c r="L72" s="27" t="str">
        <f>_xlfn.IFNA(VLOOKUP($G72&amp;$B72&amp;$D72,Low2x!$A$2:$N$141,8,FALSE),"")</f>
        <v/>
      </c>
      <c r="M72" s="51" t="str">
        <f>_xlfn.IFNA(VLOOKUP($G72&amp;$B72&amp;$D72,Low2x!$A$2:$N$141,9,FALSE),"")</f>
        <v/>
      </c>
      <c r="N72" s="27">
        <f>_xlfn.IFNA(VLOOKUP($G72&amp;$C72&amp;$D72,Low2x!$A$2:$N$141,8,FALSE),"")</f>
        <v>0.287351871557745</v>
      </c>
      <c r="O72" s="48">
        <f>_xlfn.IFNA(VLOOKUP($G72&amp;$C72&amp;$D72,Low2x!$A$2:$N$141,9,FALSE),"")</f>
        <v>105128.139830499</v>
      </c>
      <c r="P72" s="28">
        <f>_xlfn.IFNA(VLOOKUP($G72&amp;$A72&amp;$D72,High8x!$A$2:$N$141,8,FALSE),"")</f>
        <v>7.5847852919415204E-2</v>
      </c>
      <c r="Q72" s="51">
        <f>_xlfn.IFNA(VLOOKUP($G72&amp;$A72&amp;$D72,High8x!$A$2:$N$141,9,FALSE),"")</f>
        <v>105128.139830499</v>
      </c>
      <c r="R72" s="27" t="str">
        <f>_xlfn.IFNA(VLOOKUP($G72&amp;$B72&amp;$D72,High8x!$A$2:$N$141,8,FALSE),"")</f>
        <v/>
      </c>
      <c r="S72" s="51" t="str">
        <f>_xlfn.IFNA(VLOOKUP($G72&amp;$B72&amp;$D72,High8x!$A$2:$N$141,9,FALSE),"")</f>
        <v/>
      </c>
      <c r="T72" s="27">
        <f>_xlfn.IFNA(VLOOKUP($G72&amp;$C72&amp;$D72,High8x!$A$2:$N$141,8,FALSE),"")</f>
        <v>1.1595161196256101</v>
      </c>
      <c r="U72" s="48">
        <f>_xlfn.IFNA(VLOOKUP($G72&amp;$C72&amp;$D72,High8x!$A$2:$N$141,9,FALSE),"")</f>
        <v>105128.139830499</v>
      </c>
      <c r="V72" s="28">
        <f t="shared" ref="V72:V82" si="22">IFERROR((P72-J72)/($F$8-$F$7),"")</f>
        <v>1.163687038901817E-4</v>
      </c>
      <c r="W72" s="27" t="str">
        <f t="shared" si="13"/>
        <v/>
      </c>
      <c r="X72" s="27">
        <f t="shared" si="14"/>
        <v>1.772691561113547E-3</v>
      </c>
      <c r="Y72" s="28">
        <f t="shared" si="15"/>
        <v>-4.9001683254398798E-4</v>
      </c>
      <c r="Z72" s="27" t="str">
        <f t="shared" si="16"/>
        <v/>
      </c>
      <c r="AA72" s="27">
        <f t="shared" si="17"/>
        <v>-3.3695444648766948E-3</v>
      </c>
      <c r="AB72" s="31">
        <f t="shared" si="18"/>
        <v>7.5847852919415204E-2</v>
      </c>
      <c r="AC72" s="32" t="str">
        <f t="shared" si="19"/>
        <v/>
      </c>
      <c r="AD72" s="32">
        <f t="shared" si="20"/>
        <v>1.1595161196256101</v>
      </c>
      <c r="AE72" s="28">
        <f t="shared" si="21"/>
        <v>1.2353639725450254</v>
      </c>
      <c r="AF72" s="42">
        <f t="shared" si="11"/>
        <v>105128.139830499</v>
      </c>
    </row>
    <row r="73" spans="1:32" x14ac:dyDescent="0.25">
      <c r="A73" t="s">
        <v>73</v>
      </c>
      <c r="C73" t="s">
        <v>74</v>
      </c>
      <c r="D73" t="str">
        <f>VLOOKUP(F73,Crossref!$A$17:$B$21,2,FALSE)</f>
        <v>src_05</v>
      </c>
      <c r="E73" t="str">
        <f t="shared" si="9"/>
        <v>E. West RosevilleZanobetti_HA</v>
      </c>
      <c r="F73" s="14" t="s">
        <v>58</v>
      </c>
      <c r="G73" s="14" t="s">
        <v>28</v>
      </c>
      <c r="H73" s="14" t="s">
        <v>12</v>
      </c>
      <c r="I73" s="14" t="s">
        <v>11</v>
      </c>
      <c r="J73" s="28">
        <f>_xlfn.IFNA(VLOOKUP($G73&amp;$A73&amp;$D73,Low2x!$A$2:$N$141,8,FALSE),"")</f>
        <v>3.7517161226296898E-2</v>
      </c>
      <c r="K73" s="44">
        <f>_xlfn.IFNA(VLOOKUP($G73&amp;$A73&amp;$D73,Low2x!$A$2:$N$141,9,FALSE),"")</f>
        <v>90362.520197665697</v>
      </c>
      <c r="L73" s="27" t="str">
        <f>_xlfn.IFNA(VLOOKUP($G73&amp;$B73&amp;$D73,Low2x!$A$2:$N$141,8,FALSE),"")</f>
        <v/>
      </c>
      <c r="M73" s="51" t="str">
        <f>_xlfn.IFNA(VLOOKUP($G73&amp;$B73&amp;$D73,Low2x!$A$2:$N$141,9,FALSE),"")</f>
        <v/>
      </c>
      <c r="N73" s="27">
        <f>_xlfn.IFNA(VLOOKUP($G73&amp;$C73&amp;$D73,Low2x!$A$2:$N$141,8,FALSE),"")</f>
        <v>0.61059977820490996</v>
      </c>
      <c r="O73" s="48">
        <f>_xlfn.IFNA(VLOOKUP($G73&amp;$C73&amp;$D73,Low2x!$A$2:$N$141,9,FALSE),"")</f>
        <v>90362.520197665697</v>
      </c>
      <c r="P73" s="28">
        <f>_xlfn.IFNA(VLOOKUP($G73&amp;$A73&amp;$D73,High8x!$A$2:$N$141,8,FALSE),"")</f>
        <v>0.15317600576096899</v>
      </c>
      <c r="Q73" s="51">
        <f>_xlfn.IFNA(VLOOKUP($G73&amp;$A73&amp;$D73,High8x!$A$2:$N$141,9,FALSE),"")</f>
        <v>90362.520197665697</v>
      </c>
      <c r="R73" s="27" t="str">
        <f>_xlfn.IFNA(VLOOKUP($G73&amp;$B73&amp;$D73,High8x!$A$2:$N$141,8,FALSE),"")</f>
        <v/>
      </c>
      <c r="S73" s="51" t="str">
        <f>_xlfn.IFNA(VLOOKUP($G73&amp;$B73&amp;$D73,High8x!$A$2:$N$141,9,FALSE),"")</f>
        <v/>
      </c>
      <c r="T73" s="27">
        <f>_xlfn.IFNA(VLOOKUP($G73&amp;$C73&amp;$D73,High8x!$A$2:$N$141,8,FALSE),"")</f>
        <v>2.4598880746841898</v>
      </c>
      <c r="U73" s="48">
        <f>_xlfn.IFNA(VLOOKUP($G73&amp;$C73&amp;$D73,High8x!$A$2:$N$141,9,FALSE),"")</f>
        <v>90362.520197665697</v>
      </c>
      <c r="V73" s="28">
        <f t="shared" si="22"/>
        <v>2.3507895230624409E-4</v>
      </c>
      <c r="W73" s="27" t="str">
        <f t="shared" si="13"/>
        <v/>
      </c>
      <c r="X73" s="27">
        <f t="shared" si="14"/>
        <v>3.7587160497546336E-3</v>
      </c>
      <c r="Y73" s="28">
        <f t="shared" si="15"/>
        <v>-1.0357869519271312E-3</v>
      </c>
      <c r="Z73" s="27" t="str">
        <f t="shared" si="16"/>
        <v/>
      </c>
      <c r="AA73" s="27">
        <f t="shared" si="17"/>
        <v>-5.8296539548496895E-3</v>
      </c>
      <c r="AB73" s="31">
        <f t="shared" si="18"/>
        <v>0.15317600576096899</v>
      </c>
      <c r="AC73" s="32" t="str">
        <f t="shared" si="19"/>
        <v/>
      </c>
      <c r="AD73" s="32">
        <f t="shared" si="20"/>
        <v>2.4598880746841898</v>
      </c>
      <c r="AE73" s="28">
        <f t="shared" si="21"/>
        <v>2.6130640804451586</v>
      </c>
      <c r="AF73" s="42">
        <f t="shared" si="11"/>
        <v>90362.520197665697</v>
      </c>
    </row>
    <row r="74" spans="1:32" x14ac:dyDescent="0.25">
      <c r="A74" t="s">
        <v>73</v>
      </c>
      <c r="C74" t="s">
        <v>74</v>
      </c>
      <c r="D74" t="str">
        <f>VLOOKUP(F74,Crossref!$A$17:$B$21,2,FALSE)</f>
        <v>src_05</v>
      </c>
      <c r="E74" t="str">
        <f t="shared" si="9"/>
        <v>E. West RosevilleZanobetti_18TO24</v>
      </c>
      <c r="F74" s="14" t="s">
        <v>58</v>
      </c>
      <c r="G74" s="14" t="s">
        <v>29</v>
      </c>
      <c r="H74" s="14" t="s">
        <v>13</v>
      </c>
      <c r="I74" s="14" t="s">
        <v>14</v>
      </c>
      <c r="J74" s="28">
        <f>_xlfn.IFNA(VLOOKUP($G74&amp;$A74&amp;$D74,Low2x!$A$2:$N$141,8,FALSE),"")</f>
        <v>8.9311297654712207E-6</v>
      </c>
      <c r="K74" s="44">
        <f>_xlfn.IFNA(VLOOKUP($G74&amp;$A74&amp;$D74,Low2x!$A$2:$N$141,9,FALSE),"")</f>
        <v>17.355196966790501</v>
      </c>
      <c r="L74" s="27" t="str">
        <f>_xlfn.IFNA(VLOOKUP($G74&amp;$B74&amp;$D74,Low2x!$A$2:$N$141,8,FALSE),"")</f>
        <v/>
      </c>
      <c r="M74" s="51" t="str">
        <f>_xlfn.IFNA(VLOOKUP($G74&amp;$B74&amp;$D74,Low2x!$A$2:$N$141,9,FALSE),"")</f>
        <v/>
      </c>
      <c r="N74" s="27">
        <f>_xlfn.IFNA(VLOOKUP($G74&amp;$C74&amp;$D74,Low2x!$A$2:$N$141,8,FALSE),"")</f>
        <v>1.30933193812086E-4</v>
      </c>
      <c r="O74" s="48">
        <f>_xlfn.IFNA(VLOOKUP($G74&amp;$C74&amp;$D74,Low2x!$A$2:$N$141,9,FALSE),"")</f>
        <v>17.355196966790501</v>
      </c>
      <c r="P74" s="28">
        <f>_xlfn.IFNA(VLOOKUP($G74&amp;$A74&amp;$D74,High8x!$A$2:$N$141,8,FALSE),"")</f>
        <v>3.6489977859409002E-5</v>
      </c>
      <c r="Q74" s="51">
        <f>_xlfn.IFNA(VLOOKUP($G74&amp;$A74&amp;$D74,High8x!$A$2:$N$141,9,FALSE),"")</f>
        <v>17.355196966790501</v>
      </c>
      <c r="R74" s="27" t="str">
        <f>_xlfn.IFNA(VLOOKUP($G74&amp;$B74&amp;$D74,High8x!$A$2:$N$141,8,FALSE),"")</f>
        <v/>
      </c>
      <c r="S74" s="51" t="str">
        <f>_xlfn.IFNA(VLOOKUP($G74&amp;$B74&amp;$D74,High8x!$A$2:$N$141,9,FALSE),"")</f>
        <v/>
      </c>
      <c r="T74" s="27">
        <f>_xlfn.IFNA(VLOOKUP($G74&amp;$C74&amp;$D74,High8x!$A$2:$N$141,8,FALSE),"")</f>
        <v>5.29469316863403E-4</v>
      </c>
      <c r="U74" s="48">
        <f>_xlfn.IFNA(VLOOKUP($G74&amp;$C74&amp;$D74,High8x!$A$2:$N$141,9,FALSE),"")</f>
        <v>17.355196966790501</v>
      </c>
      <c r="V74" s="28">
        <f t="shared" si="22"/>
        <v>5.6013918890117438E-8</v>
      </c>
      <c r="W74" s="27" t="str">
        <f t="shared" si="13"/>
        <v/>
      </c>
      <c r="X74" s="27">
        <f t="shared" si="14"/>
        <v>8.10032770429506E-7</v>
      </c>
      <c r="Y74" s="28">
        <f t="shared" si="15"/>
        <v>-2.5515293250803729E-7</v>
      </c>
      <c r="Z74" s="27" t="str">
        <f t="shared" si="16"/>
        <v/>
      </c>
      <c r="AA74" s="27">
        <f t="shared" si="17"/>
        <v>-1.9121805383528947E-6</v>
      </c>
      <c r="AB74" s="31">
        <f t="shared" si="18"/>
        <v>3.6489977859409002E-5</v>
      </c>
      <c r="AC74" s="32" t="str">
        <f t="shared" si="19"/>
        <v/>
      </c>
      <c r="AD74" s="32">
        <f t="shared" si="20"/>
        <v>5.29469316863403E-4</v>
      </c>
      <c r="AE74" s="28">
        <f t="shared" si="21"/>
        <v>5.6595929472281201E-4</v>
      </c>
      <c r="AF74" s="42">
        <f t="shared" si="11"/>
        <v>17.355196966790501</v>
      </c>
    </row>
    <row r="75" spans="1:32" x14ac:dyDescent="0.25">
      <c r="A75" t="s">
        <v>73</v>
      </c>
      <c r="C75" t="s">
        <v>74</v>
      </c>
      <c r="D75" t="str">
        <f>VLOOKUP(F75,Crossref!$A$17:$B$21,2,FALSE)</f>
        <v>src_05</v>
      </c>
      <c r="E75" t="str">
        <f t="shared" si="9"/>
        <v>E. West RosevilleZanobetti_25TO44</v>
      </c>
      <c r="F75" s="14" t="s">
        <v>58</v>
      </c>
      <c r="G75" s="14" t="s">
        <v>30</v>
      </c>
      <c r="H75" s="14" t="s">
        <v>13</v>
      </c>
      <c r="I75" s="14" t="s">
        <v>15</v>
      </c>
      <c r="J75" s="28">
        <f>_xlfn.IFNA(VLOOKUP($G75&amp;$A75&amp;$D75,Low2x!$A$2:$N$141,8,FALSE),"")</f>
        <v>7.1366414691255897E-4</v>
      </c>
      <c r="K75" s="44">
        <f>_xlfn.IFNA(VLOOKUP($G75&amp;$A75&amp;$D75,Low2x!$A$2:$N$141,9,FALSE),"")</f>
        <v>1120.8064099363401</v>
      </c>
      <c r="L75" s="27" t="str">
        <f>_xlfn.IFNA(VLOOKUP($G75&amp;$B75&amp;$D75,Low2x!$A$2:$N$141,8,FALSE),"")</f>
        <v/>
      </c>
      <c r="M75" s="51" t="str">
        <f>_xlfn.IFNA(VLOOKUP($G75&amp;$B75&amp;$D75,Low2x!$A$2:$N$141,9,FALSE),"")</f>
        <v/>
      </c>
      <c r="N75" s="27">
        <f>_xlfn.IFNA(VLOOKUP($G75&amp;$C75&amp;$D75,Low2x!$A$2:$N$141,8,FALSE),"")</f>
        <v>1.0309907669745299E-2</v>
      </c>
      <c r="O75" s="48">
        <f>_xlfn.IFNA(VLOOKUP($G75&amp;$C75&amp;$D75,Low2x!$A$2:$N$141,9,FALSE),"")</f>
        <v>1120.8064099363401</v>
      </c>
      <c r="P75" s="28">
        <f>_xlfn.IFNA(VLOOKUP($G75&amp;$A75&amp;$D75,High8x!$A$2:$N$141,8,FALSE),"")</f>
        <v>2.9118522314278898E-3</v>
      </c>
      <c r="Q75" s="51">
        <f>_xlfn.IFNA(VLOOKUP($G75&amp;$A75&amp;$D75,High8x!$A$2:$N$141,9,FALSE),"")</f>
        <v>1120.8064099363401</v>
      </c>
      <c r="R75" s="27" t="str">
        <f>_xlfn.IFNA(VLOOKUP($G75&amp;$B75&amp;$D75,High8x!$A$2:$N$141,8,FALSE),"")</f>
        <v/>
      </c>
      <c r="S75" s="51" t="str">
        <f>_xlfn.IFNA(VLOOKUP($G75&amp;$B75&amp;$D75,High8x!$A$2:$N$141,9,FALSE),"")</f>
        <v/>
      </c>
      <c r="T75" s="27">
        <f>_xlfn.IFNA(VLOOKUP($G75&amp;$C75&amp;$D75,High8x!$A$2:$N$141,8,FALSE),"")</f>
        <v>4.1799835114417497E-2</v>
      </c>
      <c r="U75" s="48">
        <f>_xlfn.IFNA(VLOOKUP($G75&amp;$C75&amp;$D75,High8x!$A$2:$N$141,9,FALSE),"")</f>
        <v>1120.8064099363401</v>
      </c>
      <c r="V75" s="28">
        <f t="shared" si="22"/>
        <v>4.4678619603970138E-6</v>
      </c>
      <c r="W75" s="27" t="str">
        <f t="shared" si="13"/>
        <v/>
      </c>
      <c r="X75" s="27">
        <f t="shared" si="14"/>
        <v>6.4003917570471945E-5</v>
      </c>
      <c r="Y75" s="28">
        <f t="shared" si="15"/>
        <v>-1.9065214592551161E-5</v>
      </c>
      <c r="Z75" s="27" t="str">
        <f t="shared" si="16"/>
        <v/>
      </c>
      <c r="AA75" s="27">
        <f t="shared" si="17"/>
        <v>-1.8673481181209761E-4</v>
      </c>
      <c r="AB75" s="31">
        <f t="shared" si="18"/>
        <v>2.9118522314278898E-3</v>
      </c>
      <c r="AC75" s="32" t="str">
        <f t="shared" si="19"/>
        <v/>
      </c>
      <c r="AD75" s="32">
        <f t="shared" si="20"/>
        <v>4.1799835114417497E-2</v>
      </c>
      <c r="AE75" s="28">
        <f t="shared" si="21"/>
        <v>4.4711687345845387E-2</v>
      </c>
      <c r="AF75" s="42">
        <f t="shared" si="11"/>
        <v>1120.8064099363401</v>
      </c>
    </row>
    <row r="76" spans="1:32" x14ac:dyDescent="0.25">
      <c r="A76" t="s">
        <v>73</v>
      </c>
      <c r="C76" t="s">
        <v>74</v>
      </c>
      <c r="D76" t="str">
        <f>VLOOKUP(F76,Crossref!$A$17:$B$21,2,FALSE)</f>
        <v>src_05</v>
      </c>
      <c r="E76" t="str">
        <f t="shared" si="9"/>
        <v>E. West RosevilleZanobetti_45TO54</v>
      </c>
      <c r="F76" s="14" t="s">
        <v>58</v>
      </c>
      <c r="G76" s="14" t="s">
        <v>31</v>
      </c>
      <c r="H76" s="14" t="s">
        <v>13</v>
      </c>
      <c r="I76" s="14" t="s">
        <v>16</v>
      </c>
      <c r="J76" s="28">
        <f>_xlfn.IFNA(VLOOKUP($G76&amp;$A76&amp;$D76,Low2x!$A$2:$N$141,8,FALSE),"")</f>
        <v>1.73858095004951E-3</v>
      </c>
      <c r="K76" s="44">
        <f>_xlfn.IFNA(VLOOKUP($G76&amp;$A76&amp;$D76,Low2x!$A$2:$N$141,9,FALSE),"")</f>
        <v>2870.8332782479401</v>
      </c>
      <c r="L76" s="27" t="str">
        <f>_xlfn.IFNA(VLOOKUP($G76&amp;$B76&amp;$D76,Low2x!$A$2:$N$141,8,FALSE),"")</f>
        <v/>
      </c>
      <c r="M76" s="51" t="str">
        <f>_xlfn.IFNA(VLOOKUP($G76&amp;$B76&amp;$D76,Low2x!$A$2:$N$141,9,FALSE),"")</f>
        <v/>
      </c>
      <c r="N76" s="27">
        <f>_xlfn.IFNA(VLOOKUP($G76&amp;$C76&amp;$D76,Low2x!$A$2:$N$141,8,FALSE),"")</f>
        <v>2.4268994347939901E-2</v>
      </c>
      <c r="O76" s="48">
        <f>_xlfn.IFNA(VLOOKUP($G76&amp;$C76&amp;$D76,Low2x!$A$2:$N$141,9,FALSE),"")</f>
        <v>2870.8332782479401</v>
      </c>
      <c r="P76" s="28">
        <f>_xlfn.IFNA(VLOOKUP($G76&amp;$A76&amp;$D76,High8x!$A$2:$N$141,8,FALSE),"")</f>
        <v>7.0917512602052301E-3</v>
      </c>
      <c r="Q76" s="51">
        <f>_xlfn.IFNA(VLOOKUP($G76&amp;$A76&amp;$D76,High8x!$A$2:$N$141,9,FALSE),"")</f>
        <v>2870.8332782479401</v>
      </c>
      <c r="R76" s="27" t="str">
        <f>_xlfn.IFNA(VLOOKUP($G76&amp;$B76&amp;$D76,High8x!$A$2:$N$141,8,FALSE),"")</f>
        <v/>
      </c>
      <c r="S76" s="51" t="str">
        <f>_xlfn.IFNA(VLOOKUP($G76&amp;$B76&amp;$D76,High8x!$A$2:$N$141,9,FALSE),"")</f>
        <v/>
      </c>
      <c r="T76" s="27">
        <f>_xlfn.IFNA(VLOOKUP($G76&amp;$C76&amp;$D76,High8x!$A$2:$N$141,8,FALSE),"")</f>
        <v>9.8425186164137896E-2</v>
      </c>
      <c r="U76" s="48">
        <f>_xlfn.IFNA(VLOOKUP($G76&amp;$C76&amp;$D76,High8x!$A$2:$N$141,9,FALSE),"")</f>
        <v>2870.8332782479401</v>
      </c>
      <c r="V76" s="28">
        <f t="shared" si="22"/>
        <v>1.0880427459666097E-5</v>
      </c>
      <c r="W76" s="27" t="str">
        <f t="shared" si="13"/>
        <v/>
      </c>
      <c r="X76" s="27">
        <f t="shared" si="14"/>
        <v>1.5072396710609349E-4</v>
      </c>
      <c r="Y76" s="28">
        <f t="shared" si="15"/>
        <v>-4.5809153335729484E-5</v>
      </c>
      <c r="Z76" s="27" t="str">
        <f t="shared" si="16"/>
        <v/>
      </c>
      <c r="AA76" s="27">
        <f t="shared" si="17"/>
        <v>-4.4973625745943491E-4</v>
      </c>
      <c r="AB76" s="31">
        <f t="shared" si="18"/>
        <v>7.0917512602052301E-3</v>
      </c>
      <c r="AC76" s="32" t="str">
        <f t="shared" si="19"/>
        <v/>
      </c>
      <c r="AD76" s="32">
        <f t="shared" si="20"/>
        <v>9.8425186164137896E-2</v>
      </c>
      <c r="AE76" s="28">
        <f t="shared" si="21"/>
        <v>0.10551693742434312</v>
      </c>
      <c r="AF76" s="42">
        <f t="shared" si="11"/>
        <v>2870.8332782479401</v>
      </c>
    </row>
    <row r="77" spans="1:32" x14ac:dyDescent="0.25">
      <c r="A77" t="s">
        <v>73</v>
      </c>
      <c r="C77" t="s">
        <v>74</v>
      </c>
      <c r="D77" t="str">
        <f>VLOOKUP(F77,Crossref!$A$17:$B$21,2,FALSE)</f>
        <v>src_05</v>
      </c>
      <c r="E77" t="str">
        <f t="shared" si="9"/>
        <v>E. West RosevilleZanobetti_55TO64</v>
      </c>
      <c r="F77" s="14" t="s">
        <v>58</v>
      </c>
      <c r="G77" s="14" t="s">
        <v>32</v>
      </c>
      <c r="H77" s="14" t="s">
        <v>13</v>
      </c>
      <c r="I77" s="14" t="s">
        <v>17</v>
      </c>
      <c r="J77" s="28">
        <f>_xlfn.IFNA(VLOOKUP($G77&amp;$A77&amp;$D77,Low2x!$A$2:$N$141,8,FALSE),"")</f>
        <v>2.8158111745323101E-3</v>
      </c>
      <c r="K77" s="44">
        <f>_xlfn.IFNA(VLOOKUP($G77&amp;$A77&amp;$D77,Low2x!$A$2:$N$141,9,FALSE),"")</f>
        <v>4823.9716729070196</v>
      </c>
      <c r="L77" s="27" t="str">
        <f>_xlfn.IFNA(VLOOKUP($G77&amp;$B77&amp;$D77,Low2x!$A$2:$N$141,8,FALSE),"")</f>
        <v/>
      </c>
      <c r="M77" s="51" t="str">
        <f>_xlfn.IFNA(VLOOKUP($G77&amp;$B77&amp;$D77,Low2x!$A$2:$N$141,9,FALSE),"")</f>
        <v/>
      </c>
      <c r="N77" s="27">
        <f>_xlfn.IFNA(VLOOKUP($G77&amp;$C77&amp;$D77,Low2x!$A$2:$N$141,8,FALSE),"")</f>
        <v>3.8341180470445699E-2</v>
      </c>
      <c r="O77" s="48">
        <f>_xlfn.IFNA(VLOOKUP($G77&amp;$C77&amp;$D77,Low2x!$A$2:$N$141,9,FALSE),"")</f>
        <v>4823.9716729070196</v>
      </c>
      <c r="P77" s="28">
        <f>_xlfn.IFNA(VLOOKUP($G77&amp;$A77&amp;$D77,High8x!$A$2:$N$141,8,FALSE),"")</f>
        <v>1.1492398683399799E-2</v>
      </c>
      <c r="Q77" s="51">
        <f>_xlfn.IFNA(VLOOKUP($G77&amp;$A77&amp;$D77,High8x!$A$2:$N$141,9,FALSE),"")</f>
        <v>4823.9716729070196</v>
      </c>
      <c r="R77" s="27" t="str">
        <f>_xlfn.IFNA(VLOOKUP($G77&amp;$B77&amp;$D77,High8x!$A$2:$N$141,8,FALSE),"")</f>
        <v/>
      </c>
      <c r="S77" s="51" t="str">
        <f>_xlfn.IFNA(VLOOKUP($G77&amp;$B77&amp;$D77,High8x!$A$2:$N$141,9,FALSE),"")</f>
        <v/>
      </c>
      <c r="T77" s="27">
        <f>_xlfn.IFNA(VLOOKUP($G77&amp;$C77&amp;$D77,High8x!$A$2:$N$141,8,FALSE),"")</f>
        <v>0.155237873714034</v>
      </c>
      <c r="U77" s="48">
        <f>_xlfn.IFNA(VLOOKUP($G77&amp;$C77&amp;$D77,High8x!$A$2:$N$141,9,FALSE),"")</f>
        <v>4823.9716729070196</v>
      </c>
      <c r="V77" s="28">
        <f t="shared" si="22"/>
        <v>1.7635340465177823E-5</v>
      </c>
      <c r="W77" s="27" t="str">
        <f t="shared" ref="W77:W82" si="23">IFERROR((R77-L77)/($F$8-$F$7),"")</f>
        <v/>
      </c>
      <c r="X77" s="27">
        <f t="shared" ref="X77:X82" si="24">IFERROR((T77-N77)/($F$8-$F$7),"")</f>
        <v>2.3759490496664287E-4</v>
      </c>
      <c r="Y77" s="28">
        <f t="shared" ref="Y77:Y82" si="25">IFERROR(P77-V77*$F$8,"")</f>
        <v>-7.6384661756852962E-5</v>
      </c>
      <c r="Z77" s="27" t="str">
        <f t="shared" ref="Z77:Z82" si="26">IFERROR(R77-W77*$F$8,"")</f>
        <v/>
      </c>
      <c r="AA77" s="27">
        <f t="shared" ref="AA77:AA82" si="27">IFERROR(T77-X77*$F$8,"")</f>
        <v>-6.2438394408373399E-4</v>
      </c>
      <c r="AB77" s="31">
        <f t="shared" ref="AB77:AB82" si="28">IFERROR(V77*$H$6+Y77,"")</f>
        <v>1.1492398683399799E-2</v>
      </c>
      <c r="AC77" s="32" t="str">
        <f t="shared" ref="AC77:AC82" si="29">IFERROR(W77*$H$7+Z77,"")</f>
        <v/>
      </c>
      <c r="AD77" s="32">
        <f t="shared" ref="AD77:AD82" si="30">IFERROR(X77*$H$8+AA77,"")</f>
        <v>0.155237873714034</v>
      </c>
      <c r="AE77" s="28">
        <f t="shared" ref="AE77:AE82" si="31">SUM(AB77,AC77,AD77)</f>
        <v>0.16673027239743379</v>
      </c>
      <c r="AF77" s="42">
        <f t="shared" si="11"/>
        <v>4823.9716729070196</v>
      </c>
    </row>
    <row r="78" spans="1:32" x14ac:dyDescent="0.25">
      <c r="A78" t="s">
        <v>73</v>
      </c>
      <c r="C78" t="s">
        <v>74</v>
      </c>
      <c r="D78" t="str">
        <f>VLOOKUP(F78,Crossref!$A$17:$B$21,2,FALSE)</f>
        <v>src_05</v>
      </c>
      <c r="E78" t="str">
        <f t="shared" ref="E78:E82" si="32">F78&amp;G78</f>
        <v>E. West RosevilleZanobetti_65TO99</v>
      </c>
      <c r="F78" s="14" t="s">
        <v>58</v>
      </c>
      <c r="G78" s="14" t="s">
        <v>33</v>
      </c>
      <c r="H78" s="14" t="s">
        <v>13</v>
      </c>
      <c r="I78" s="14" t="s">
        <v>11</v>
      </c>
      <c r="J78" s="28">
        <f>_xlfn.IFNA(VLOOKUP($G78&amp;$A78&amp;$D78,Low2x!$A$2:$N$141,8,FALSE),"")</f>
        <v>1.13622605939338E-2</v>
      </c>
      <c r="K78" s="44">
        <f>_xlfn.IFNA(VLOOKUP($G78&amp;$A78&amp;$D78,Low2x!$A$2:$N$141,9,FALSE),"")</f>
        <v>20347.305822523798</v>
      </c>
      <c r="L78" s="27" t="str">
        <f>_xlfn.IFNA(VLOOKUP($G78&amp;$B78&amp;$D78,Low2x!$A$2:$N$141,8,FALSE),"")</f>
        <v/>
      </c>
      <c r="M78" s="51" t="str">
        <f>_xlfn.IFNA(VLOOKUP($G78&amp;$B78&amp;$D78,Low2x!$A$2:$N$141,9,FALSE),"")</f>
        <v/>
      </c>
      <c r="N78" s="27">
        <f>_xlfn.IFNA(VLOOKUP($G78&amp;$C78&amp;$D78,Low2x!$A$2:$N$141,8,FALSE),"")</f>
        <v>0.16964864126078699</v>
      </c>
      <c r="O78" s="48">
        <f>_xlfn.IFNA(VLOOKUP($G78&amp;$C78&amp;$D78,Low2x!$A$2:$N$141,9,FALSE),"")</f>
        <v>20347.305822523798</v>
      </c>
      <c r="P78" s="28">
        <f>_xlfn.IFNA(VLOOKUP($G78&amp;$A78&amp;$D78,High8x!$A$2:$N$141,8,FALSE),"")</f>
        <v>4.6342773816722298E-2</v>
      </c>
      <c r="Q78" s="51">
        <f>_xlfn.IFNA(VLOOKUP($G78&amp;$A78&amp;$D78,High8x!$A$2:$N$141,9,FALSE),"")</f>
        <v>20347.305822523798</v>
      </c>
      <c r="R78" s="27" t="str">
        <f>_xlfn.IFNA(VLOOKUP($G78&amp;$B78&amp;$D78,High8x!$A$2:$N$141,8,FALSE),"")</f>
        <v/>
      </c>
      <c r="S78" s="51" t="str">
        <f>_xlfn.IFNA(VLOOKUP($G78&amp;$B78&amp;$D78,High8x!$A$2:$N$141,9,FALSE),"")</f>
        <v/>
      </c>
      <c r="T78" s="27">
        <f>_xlfn.IFNA(VLOOKUP($G78&amp;$C78&amp;$D78,High8x!$A$2:$N$141,8,FALSE),"")</f>
        <v>0.68479177410555903</v>
      </c>
      <c r="U78" s="48">
        <f>_xlfn.IFNA(VLOOKUP($G78&amp;$C78&amp;$D78,High8x!$A$2:$N$141,9,FALSE),"")</f>
        <v>20347.305822523798</v>
      </c>
      <c r="V78" s="28">
        <f t="shared" si="22"/>
        <v>7.1098604111358746E-5</v>
      </c>
      <c r="W78" s="27" t="str">
        <f t="shared" si="23"/>
        <v/>
      </c>
      <c r="X78" s="27">
        <f t="shared" si="24"/>
        <v>1.0470388878958781E-3</v>
      </c>
      <c r="Y78" s="28">
        <f t="shared" si="25"/>
        <v>-2.9791048032903888E-4</v>
      </c>
      <c r="Z78" s="27" t="str">
        <f t="shared" si="26"/>
        <v/>
      </c>
      <c r="AA78" s="27">
        <f t="shared" si="27"/>
        <v>-2.0657363541369822E-3</v>
      </c>
      <c r="AB78" s="31">
        <f t="shared" si="28"/>
        <v>4.6342773816722298E-2</v>
      </c>
      <c r="AC78" s="32" t="str">
        <f t="shared" si="29"/>
        <v/>
      </c>
      <c r="AD78" s="32">
        <f t="shared" si="30"/>
        <v>0.68479177410555903</v>
      </c>
      <c r="AE78" s="28">
        <f t="shared" si="31"/>
        <v>0.73113454792228127</v>
      </c>
      <c r="AF78" s="42">
        <f t="shared" ref="AF78:AF82" si="33">$K78</f>
        <v>20347.305822523798</v>
      </c>
    </row>
    <row r="79" spans="1:32" x14ac:dyDescent="0.25">
      <c r="A79" t="s">
        <v>75</v>
      </c>
      <c r="B79" t="s">
        <v>76</v>
      </c>
      <c r="D79" t="str">
        <f>VLOOKUP(F79,Crossref!$A$17:$B$21,2,FALSE)</f>
        <v>src_05</v>
      </c>
      <c r="E79" t="str">
        <f t="shared" si="32"/>
        <v>E. West RosevilleKatsouyanni</v>
      </c>
      <c r="F79" s="14" t="s">
        <v>58</v>
      </c>
      <c r="G79" s="14" t="s">
        <v>34</v>
      </c>
      <c r="H79" s="14" t="s">
        <v>12</v>
      </c>
      <c r="I79" s="14" t="s">
        <v>11</v>
      </c>
      <c r="J79" s="28">
        <f>_xlfn.IFNA(VLOOKUP($G79&amp;$A79&amp;$D79,Low2x!$A$2:$N$141,8,FALSE),"")</f>
        <v>0.192707095435522</v>
      </c>
      <c r="K79" s="44">
        <f>_xlfn.IFNA(VLOOKUP($G79&amp;$A79&amp;$D79,Low2x!$A$2:$N$141,9,FALSE),"")</f>
        <v>90362.520197665697</v>
      </c>
      <c r="L79" s="27">
        <f>_xlfn.IFNA(VLOOKUP($G79&amp;$B79&amp;$D79,Low2x!$A$2:$N$141,8,FALSE),"")</f>
        <v>1.0094007847747499E-2</v>
      </c>
      <c r="M79" s="51">
        <f>_xlfn.IFNA(VLOOKUP($G79&amp;$B79&amp;$D79,Low2x!$A$2:$N$141,9,FALSE),"")</f>
        <v>90362.520197665697</v>
      </c>
      <c r="N79" s="27" t="str">
        <f>_xlfn.IFNA(VLOOKUP($G79&amp;$C79&amp;$D79,Low2x!$A$2:$N$141,8,FALSE),"")</f>
        <v/>
      </c>
      <c r="O79" s="48" t="str">
        <f>_xlfn.IFNA(VLOOKUP($G79&amp;$C79&amp;$D79,Low2x!$A$2:$N$141,9,FALSE),"")</f>
        <v/>
      </c>
      <c r="P79" s="28">
        <f>_xlfn.IFNA(VLOOKUP($G79&amp;$A79&amp;$D79,High8x!$A$2:$N$141,8,FALSE),"")</f>
        <v>0.68907608492276196</v>
      </c>
      <c r="Q79" s="51">
        <f>_xlfn.IFNA(VLOOKUP($G79&amp;$A79&amp;$D79,High8x!$A$2:$N$141,9,FALSE),"")</f>
        <v>90362.520197665697</v>
      </c>
      <c r="R79" s="27">
        <f>_xlfn.IFNA(VLOOKUP($G79&amp;$B79&amp;$D79,High8x!$A$2:$N$141,8,FALSE),"")</f>
        <v>4.2517741653280101E-2</v>
      </c>
      <c r="S79" s="51">
        <f>_xlfn.IFNA(VLOOKUP($G79&amp;$B79&amp;$D79,High8x!$A$2:$N$141,9,FALSE),"")</f>
        <v>90362.520197665697</v>
      </c>
      <c r="T79" s="27" t="str">
        <f>_xlfn.IFNA(VLOOKUP($G79&amp;$C79&amp;$D79,High8x!$A$2:$N$141,8,FALSE),"")</f>
        <v/>
      </c>
      <c r="U79" s="48" t="str">
        <f>_xlfn.IFNA(VLOOKUP($G79&amp;$C79&amp;$D79,High8x!$A$2:$N$141,9,FALSE),"")</f>
        <v/>
      </c>
      <c r="V79" s="28">
        <f t="shared" si="22"/>
        <v>1.0088800599334145E-3</v>
      </c>
      <c r="W79" s="27">
        <f t="shared" si="23"/>
        <v>6.5901897978724804E-5</v>
      </c>
      <c r="X79" s="27" t="str">
        <f t="shared" si="24"/>
        <v/>
      </c>
      <c r="Y79" s="28">
        <f t="shared" si="25"/>
        <v>2.7250765606442018E-2</v>
      </c>
      <c r="Z79" s="27">
        <f t="shared" si="26"/>
        <v>-7.1390342076337043E-4</v>
      </c>
      <c r="AA79" s="27" t="str">
        <f t="shared" si="27"/>
        <v/>
      </c>
      <c r="AB79" s="31">
        <f t="shared" si="28"/>
        <v>0.68907608492276196</v>
      </c>
      <c r="AC79" s="32">
        <f t="shared" si="29"/>
        <v>4.2517741653280101E-2</v>
      </c>
      <c r="AD79" s="32" t="str">
        <f t="shared" si="30"/>
        <v/>
      </c>
      <c r="AE79" s="28">
        <f t="shared" si="31"/>
        <v>0.73159382657604211</v>
      </c>
      <c r="AF79" s="42">
        <f t="shared" si="33"/>
        <v>90362.520197665697</v>
      </c>
    </row>
    <row r="80" spans="1:32" x14ac:dyDescent="0.25">
      <c r="A80" t="s">
        <v>75</v>
      </c>
      <c r="B80" t="s">
        <v>76</v>
      </c>
      <c r="D80" t="str">
        <f>VLOOKUP(F80,Crossref!$A$17:$B$21,2,FALSE)</f>
        <v>src_05</v>
      </c>
      <c r="E80" t="str">
        <f t="shared" si="32"/>
        <v>E. West RosevilleSmith</v>
      </c>
      <c r="F80" s="14" t="s">
        <v>58</v>
      </c>
      <c r="G80" s="14" t="s">
        <v>35</v>
      </c>
      <c r="H80" s="14" t="s">
        <v>19</v>
      </c>
      <c r="I80" s="14" t="s">
        <v>5</v>
      </c>
      <c r="J80" s="28">
        <f>_xlfn.IFNA(VLOOKUP($G80&amp;$A80&amp;$D80,Low2x!$A$2:$N$141,8,FALSE),"")</f>
        <v>0.124355605124676</v>
      </c>
      <c r="K80" s="44">
        <f>_xlfn.IFNA(VLOOKUP($G80&amp;$A80&amp;$D80,Low2x!$A$2:$N$141,9,FALSE),"")</f>
        <v>122895.724024788</v>
      </c>
      <c r="L80" s="27">
        <f>_xlfn.IFNA(VLOOKUP($G80&amp;$B80&amp;$D80,Low2x!$A$2:$N$141,8,FALSE),"")</f>
        <v>6.1764599429518499E-3</v>
      </c>
      <c r="M80" s="51">
        <f>_xlfn.IFNA(VLOOKUP($G80&amp;$B80&amp;$D80,Low2x!$A$2:$N$141,9,FALSE),"")</f>
        <v>122895.724024788</v>
      </c>
      <c r="N80" s="27" t="str">
        <f>_xlfn.IFNA(VLOOKUP($G80&amp;$C80&amp;$D80,Low2x!$A$2:$N$141,8,FALSE),"")</f>
        <v/>
      </c>
      <c r="O80" s="48" t="str">
        <f>_xlfn.IFNA(VLOOKUP($G80&amp;$C80&amp;$D80,Low2x!$A$2:$N$141,9,FALSE),"")</f>
        <v/>
      </c>
      <c r="P80" s="28">
        <f>_xlfn.IFNA(VLOOKUP($G80&amp;$A80&amp;$D80,High8x!$A$2:$N$141,8,FALSE),"")</f>
        <v>0.44169180562599197</v>
      </c>
      <c r="Q80" s="51">
        <f>_xlfn.IFNA(VLOOKUP($G80&amp;$A80&amp;$D80,High8x!$A$2:$N$141,9,FALSE),"")</f>
        <v>122895.724024788</v>
      </c>
      <c r="R80" s="27">
        <f>_xlfn.IFNA(VLOOKUP($G80&amp;$B80&amp;$D80,High8x!$A$2:$N$141,8,FALSE),"")</f>
        <v>2.6120330104360701E-2</v>
      </c>
      <c r="S80" s="51">
        <f>_xlfn.IFNA(VLOOKUP($G80&amp;$B80&amp;$D80,High8x!$A$2:$N$141,9,FALSE),"")</f>
        <v>122895.724024788</v>
      </c>
      <c r="T80" s="27" t="str">
        <f>_xlfn.IFNA(VLOOKUP($G80&amp;$C80&amp;$D80,High8x!$A$2:$N$141,8,FALSE),"")</f>
        <v/>
      </c>
      <c r="U80" s="48" t="str">
        <f>_xlfn.IFNA(VLOOKUP($G80&amp;$C80&amp;$D80,High8x!$A$2:$N$141,9,FALSE),"")</f>
        <v/>
      </c>
      <c r="V80" s="28">
        <f t="shared" si="22"/>
        <v>6.4499227744169911E-4</v>
      </c>
      <c r="W80" s="27">
        <f t="shared" si="23"/>
        <v>4.053632146627815E-5</v>
      </c>
      <c r="X80" s="27" t="str">
        <f t="shared" si="24"/>
        <v/>
      </c>
      <c r="Y80" s="28">
        <f t="shared" si="25"/>
        <v>1.8576871624237379E-2</v>
      </c>
      <c r="Z80" s="27">
        <f t="shared" si="26"/>
        <v>-4.7149677751776378E-4</v>
      </c>
      <c r="AA80" s="27" t="str">
        <f t="shared" si="27"/>
        <v/>
      </c>
      <c r="AB80" s="31">
        <f t="shared" si="28"/>
        <v>0.44169180562599197</v>
      </c>
      <c r="AC80" s="32">
        <f t="shared" si="29"/>
        <v>2.6120330104360701E-2</v>
      </c>
      <c r="AD80" s="32" t="str">
        <f t="shared" si="30"/>
        <v/>
      </c>
      <c r="AE80" s="28">
        <f t="shared" si="31"/>
        <v>0.46781213573035269</v>
      </c>
      <c r="AF80" s="42">
        <f t="shared" si="33"/>
        <v>122895.724024788</v>
      </c>
    </row>
    <row r="81" spans="1:32" x14ac:dyDescent="0.25">
      <c r="A81" t="s">
        <v>75</v>
      </c>
      <c r="B81" t="s">
        <v>76</v>
      </c>
      <c r="D81" t="str">
        <f>VLOOKUP(F81,Crossref!$A$17:$B$21,2,FALSE)</f>
        <v>src_05</v>
      </c>
      <c r="E81" t="str">
        <f t="shared" si="32"/>
        <v>E. West RosevilleMar_and_Koenig_0TO17</v>
      </c>
      <c r="F81" s="14" t="s">
        <v>58</v>
      </c>
      <c r="G81" s="14" t="s">
        <v>36</v>
      </c>
      <c r="H81" s="14" t="s">
        <v>4</v>
      </c>
      <c r="I81" s="14" t="s">
        <v>20</v>
      </c>
      <c r="J81" s="28">
        <f>_xlfn.IFNA(VLOOKUP($G81&amp;$A81&amp;$D81,Low2x!$A$2:$N$141,8,FALSE),"")</f>
        <v>0.71763663246423903</v>
      </c>
      <c r="K81" s="44">
        <f>_xlfn.IFNA(VLOOKUP($G81&amp;$A81&amp;$D81,Low2x!$A$2:$N$141,9,FALSE),"")</f>
        <v>24022.795647406401</v>
      </c>
      <c r="L81" s="27">
        <f>_xlfn.IFNA(VLOOKUP($G81&amp;$B81&amp;$D81,Low2x!$A$2:$N$141,8,FALSE),"")</f>
        <v>4.3979761215573003E-2</v>
      </c>
      <c r="M81" s="51">
        <f>_xlfn.IFNA(VLOOKUP($G81&amp;$B81&amp;$D81,Low2x!$A$2:$N$141,9,FALSE),"")</f>
        <v>24022.795647406401</v>
      </c>
      <c r="N81" s="27" t="str">
        <f>_xlfn.IFNA(VLOOKUP($G81&amp;$C81&amp;$D81,Low2x!$A$2:$N$141,8,FALSE),"")</f>
        <v/>
      </c>
      <c r="O81" s="48" t="str">
        <f>_xlfn.IFNA(VLOOKUP($G81&amp;$C81&amp;$D81,Low2x!$A$2:$N$141,9,FALSE),"")</f>
        <v/>
      </c>
      <c r="P81" s="28">
        <f>_xlfn.IFNA(VLOOKUP($G81&amp;$A81&amp;$D81,High8x!$A$2:$N$141,8,FALSE),"")</f>
        <v>2.5453936248543099</v>
      </c>
      <c r="Q81" s="51">
        <f>_xlfn.IFNA(VLOOKUP($G81&amp;$A81&amp;$D81,High8x!$A$2:$N$141,9,FALSE),"")</f>
        <v>24022.795647406401</v>
      </c>
      <c r="R81" s="27">
        <f>_xlfn.IFNA(VLOOKUP($G81&amp;$B81&amp;$D81,High8x!$A$2:$N$141,8,FALSE),"")</f>
        <v>0.18414794229887399</v>
      </c>
      <c r="S81" s="51">
        <f>_xlfn.IFNA(VLOOKUP($G81&amp;$B81&amp;$D81,High8x!$A$2:$N$141,9,FALSE),"")</f>
        <v>24022.795647406401</v>
      </c>
      <c r="T81" s="27" t="str">
        <f>_xlfn.IFNA(VLOOKUP($G81&amp;$C81&amp;$D81,High8x!$A$2:$N$141,8,FALSE),"")</f>
        <v/>
      </c>
      <c r="U81" s="48" t="str">
        <f>_xlfn.IFNA(VLOOKUP($G81&amp;$C81&amp;$D81,High8x!$A$2:$N$141,9,FALSE),"")</f>
        <v/>
      </c>
      <c r="V81" s="28">
        <f t="shared" si="22"/>
        <v>3.714953236565185E-3</v>
      </c>
      <c r="W81" s="27">
        <f t="shared" si="23"/>
        <v>2.8489467699857921E-4</v>
      </c>
      <c r="X81" s="27" t="str">
        <f t="shared" si="24"/>
        <v/>
      </c>
      <c r="Y81" s="28">
        <f t="shared" si="25"/>
        <v>0.10838430166754831</v>
      </c>
      <c r="Z81" s="27">
        <f t="shared" si="26"/>
        <v>-2.7429658121939648E-3</v>
      </c>
      <c r="AA81" s="27" t="str">
        <f t="shared" si="27"/>
        <v/>
      </c>
      <c r="AB81" s="31">
        <f t="shared" si="28"/>
        <v>2.5453936248543099</v>
      </c>
      <c r="AC81" s="32">
        <f t="shared" si="29"/>
        <v>0.18414794229887399</v>
      </c>
      <c r="AD81" s="32" t="str">
        <f t="shared" si="30"/>
        <v/>
      </c>
      <c r="AE81" s="28">
        <f t="shared" si="31"/>
        <v>2.7295415671531837</v>
      </c>
      <c r="AF81" s="42">
        <f t="shared" si="33"/>
        <v>24022.795647406401</v>
      </c>
    </row>
    <row r="82" spans="1:32" ht="15.75" thickBot="1" x14ac:dyDescent="0.3">
      <c r="A82" t="s">
        <v>75</v>
      </c>
      <c r="B82" t="s">
        <v>76</v>
      </c>
      <c r="D82" t="str">
        <f>VLOOKUP(F82,Crossref!$A$17:$B$21,2,FALSE)</f>
        <v>src_05</v>
      </c>
      <c r="E82" t="str">
        <f t="shared" si="32"/>
        <v>E. West RosevilleMar_and_Koenig_18TO99</v>
      </c>
      <c r="F82" s="14" t="s">
        <v>58</v>
      </c>
      <c r="G82" s="14" t="s">
        <v>37</v>
      </c>
      <c r="H82" s="14" t="s">
        <v>4</v>
      </c>
      <c r="I82" s="14" t="s">
        <v>21</v>
      </c>
      <c r="J82" s="29">
        <f>_xlfn.IFNA(VLOOKUP($G82&amp;$A82&amp;$D82,Low2x!$A$2:$N$141,8,FALSE),"")</f>
        <v>1.21111620856163</v>
      </c>
      <c r="K82" s="45">
        <f>_xlfn.IFNA(VLOOKUP($G82&amp;$A82&amp;$D82,Low2x!$A$2:$N$141,9,FALSE),"")</f>
        <v>55248.158270880696</v>
      </c>
      <c r="L82" s="30">
        <f>_xlfn.IFNA(VLOOKUP($G82&amp;$B82&amp;$D82,Low2x!$A$2:$N$141,8,FALSE),"")</f>
        <v>7.17426408943449E-2</v>
      </c>
      <c r="M82" s="52">
        <f>_xlfn.IFNA(VLOOKUP($G82&amp;$B82&amp;$D82,Low2x!$A$2:$N$141,9,FALSE),"")</f>
        <v>55248.158270880696</v>
      </c>
      <c r="N82" s="30" t="str">
        <f>_xlfn.IFNA(VLOOKUP($G82&amp;$C82&amp;$D82,Low2x!$A$2:$N$141,8,FALSE),"")</f>
        <v/>
      </c>
      <c r="O82" s="49" t="str">
        <f>_xlfn.IFNA(VLOOKUP($G82&amp;$C82&amp;$D82,Low2x!$A$2:$N$141,9,FALSE),"")</f>
        <v/>
      </c>
      <c r="P82" s="29">
        <f>_xlfn.IFNA(VLOOKUP($G82&amp;$A82&amp;$D82,High8x!$A$2:$N$141,8,FALSE),"")</f>
        <v>4.3020902534192498</v>
      </c>
      <c r="Q82" s="52">
        <f>_xlfn.IFNA(VLOOKUP($G82&amp;$A82&amp;$D82,High8x!$A$2:$N$141,9,FALSE),"")</f>
        <v>55248.158270880696</v>
      </c>
      <c r="R82" s="30">
        <f>_xlfn.IFNA(VLOOKUP($G82&amp;$B82&amp;$D82,High8x!$A$2:$N$141,8,FALSE),"")</f>
        <v>0.30077617606742602</v>
      </c>
      <c r="S82" s="52">
        <f>_xlfn.IFNA(VLOOKUP($G82&amp;$B82&amp;$D82,High8x!$A$2:$N$141,9,FALSE),"")</f>
        <v>55248.158270880696</v>
      </c>
      <c r="T82" s="30" t="str">
        <f>_xlfn.IFNA(VLOOKUP($G82&amp;$C82&amp;$D82,High8x!$A$2:$N$141,8,FALSE),"")</f>
        <v/>
      </c>
      <c r="U82" s="49" t="str">
        <f>_xlfn.IFNA(VLOOKUP($G82&amp;$C82&amp;$D82,High8x!$A$2:$N$141,9,FALSE),"")</f>
        <v/>
      </c>
      <c r="V82" s="29">
        <f t="shared" si="22"/>
        <v>6.2824675708488213E-3</v>
      </c>
      <c r="W82" s="30">
        <f t="shared" si="23"/>
        <v>4.6551531539244128E-4</v>
      </c>
      <c r="X82" s="30" t="str">
        <f t="shared" si="24"/>
        <v/>
      </c>
      <c r="Y82" s="29">
        <f t="shared" si="25"/>
        <v>0.18079152694242318</v>
      </c>
      <c r="Z82" s="30">
        <f t="shared" si="26"/>
        <v>-4.6018708300154532E-3</v>
      </c>
      <c r="AA82" s="30" t="str">
        <f t="shared" si="27"/>
        <v/>
      </c>
      <c r="AB82" s="31">
        <f t="shared" si="28"/>
        <v>4.3020902534192498</v>
      </c>
      <c r="AC82" s="32">
        <f t="shared" si="29"/>
        <v>0.30077617606742602</v>
      </c>
      <c r="AD82" s="32" t="str">
        <f t="shared" si="30"/>
        <v/>
      </c>
      <c r="AE82" s="29">
        <f t="shared" si="31"/>
        <v>4.6028664294866761</v>
      </c>
      <c r="AF82" s="42">
        <f t="shared" si="33"/>
        <v>55248.158270880696</v>
      </c>
    </row>
    <row r="83" spans="1:32" x14ac:dyDescent="0.25">
      <c r="P83" s="20"/>
    </row>
  </sheetData>
  <sheetProtection algorithmName="SHA-512" hashValue="WwZWeZf/qwq1YnWHfiNDftMZ2nJwHMjICMeGt6X0D0VuVhP/u8iCfL6/QBj/JgoYJceU4YYaynWaXzBkUugRJQ==" saltValue="29RZXIWS6cD+1IbX6mvEOg==" spinCount="100000" sheet="1" objects="1" scenarios="1"/>
  <mergeCells count="14">
    <mergeCell ref="G5:H5"/>
    <mergeCell ref="J10:O10"/>
    <mergeCell ref="P10:U10"/>
    <mergeCell ref="V10:X10"/>
    <mergeCell ref="Y10:AA10"/>
    <mergeCell ref="A12:C12"/>
    <mergeCell ref="AE10:AF11"/>
    <mergeCell ref="J11:K11"/>
    <mergeCell ref="L11:M11"/>
    <mergeCell ref="N11:O11"/>
    <mergeCell ref="P11:Q11"/>
    <mergeCell ref="R11:S11"/>
    <mergeCell ref="T11:U11"/>
    <mergeCell ref="AB10:AD10"/>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F83"/>
  <sheetViews>
    <sheetView workbookViewId="0">
      <selection activeCell="U20" sqref="U20"/>
    </sheetView>
  </sheetViews>
  <sheetFormatPr defaultRowHeight="15" x14ac:dyDescent="0.25"/>
  <cols>
    <col min="5" max="5" width="38.42578125" bestFit="1" customWidth="1"/>
    <col min="6" max="6" width="16.7109375" bestFit="1" customWidth="1"/>
    <col min="7" max="7" width="22.42578125" bestFit="1" customWidth="1"/>
    <col min="8" max="8" width="57" bestFit="1" customWidth="1"/>
    <col min="10" max="10" width="12" bestFit="1" customWidth="1"/>
    <col min="11" max="11" width="12" style="19" bestFit="1" customWidth="1"/>
    <col min="13" max="13" width="10" style="19" bestFit="1" customWidth="1"/>
    <col min="15" max="15" width="8.85546875" style="19"/>
    <col min="17" max="17" width="8.85546875" style="19"/>
    <col min="19" max="19" width="8.85546875" style="19"/>
    <col min="21" max="21" width="8.85546875" style="19"/>
    <col min="32" max="32" width="18.7109375" style="18" bestFit="1" customWidth="1"/>
  </cols>
  <sheetData>
    <row r="1" spans="1:32" x14ac:dyDescent="0.25">
      <c r="E1" s="12" t="s">
        <v>42</v>
      </c>
      <c r="F1" s="13"/>
      <c r="G1" s="36"/>
    </row>
    <row r="2" spans="1:32" x14ac:dyDescent="0.25">
      <c r="E2" s="13" t="s">
        <v>54</v>
      </c>
      <c r="F2" s="13"/>
      <c r="G2" s="36"/>
    </row>
    <row r="3" spans="1:32" x14ac:dyDescent="0.25">
      <c r="E3" s="13" t="s">
        <v>55</v>
      </c>
      <c r="F3" s="13"/>
      <c r="G3" s="36"/>
    </row>
    <row r="4" spans="1:32" x14ac:dyDescent="0.25">
      <c r="E4" s="13" t="s">
        <v>56</v>
      </c>
      <c r="F4" s="13"/>
      <c r="G4" s="36"/>
    </row>
    <row r="5" spans="1:32" x14ac:dyDescent="0.25">
      <c r="E5" s="13" t="s">
        <v>57</v>
      </c>
      <c r="F5" s="13"/>
      <c r="G5" s="168" t="s">
        <v>78</v>
      </c>
      <c r="H5" s="168"/>
    </row>
    <row r="6" spans="1:32" x14ac:dyDescent="0.25">
      <c r="E6" s="13" t="s">
        <v>58</v>
      </c>
      <c r="F6" s="13"/>
      <c r="G6" s="35" t="s">
        <v>43</v>
      </c>
      <c r="H6" s="35">
        <f>IF('Health Incidences'!B5&lt;=$F$7,$F$7,'Health Incidences'!B5)</f>
        <v>656</v>
      </c>
    </row>
    <row r="7" spans="1:32" x14ac:dyDescent="0.25">
      <c r="E7" s="13" t="s">
        <v>44</v>
      </c>
      <c r="F7" s="13">
        <v>164</v>
      </c>
      <c r="G7" s="35" t="s">
        <v>46</v>
      </c>
      <c r="H7" s="35">
        <f>IF('Health Incidences'!B6&lt;=$F$7,$F$7,'Health Incidences'!B6)</f>
        <v>656</v>
      </c>
    </row>
    <row r="8" spans="1:32" x14ac:dyDescent="0.25">
      <c r="E8" s="13" t="s">
        <v>45</v>
      </c>
      <c r="F8" s="13">
        <v>656</v>
      </c>
      <c r="G8" s="35" t="s">
        <v>47</v>
      </c>
      <c r="H8" s="35">
        <f>IF('Health Incidences'!B7&lt;=$F$7,$F$7,'Health Incidences'!B7)</f>
        <v>656</v>
      </c>
    </row>
    <row r="9" spans="1:32" ht="15.75" thickBot="1" x14ac:dyDescent="0.3"/>
    <row r="10" spans="1:32" x14ac:dyDescent="0.25">
      <c r="J10" s="169" t="s">
        <v>48</v>
      </c>
      <c r="K10" s="170"/>
      <c r="L10" s="170"/>
      <c r="M10" s="170"/>
      <c r="N10" s="170"/>
      <c r="O10" s="171"/>
      <c r="P10" s="172" t="s">
        <v>52</v>
      </c>
      <c r="Q10" s="173"/>
      <c r="R10" s="173"/>
      <c r="S10" s="173"/>
      <c r="T10" s="173"/>
      <c r="U10" s="174"/>
      <c r="V10" s="175" t="s">
        <v>49</v>
      </c>
      <c r="W10" s="176"/>
      <c r="X10" s="176"/>
      <c r="Y10" s="177" t="s">
        <v>50</v>
      </c>
      <c r="Z10" s="178"/>
      <c r="AA10" s="178"/>
      <c r="AB10" s="166" t="s">
        <v>51</v>
      </c>
      <c r="AC10" s="167"/>
      <c r="AD10" s="167"/>
      <c r="AE10" s="159" t="s">
        <v>53</v>
      </c>
      <c r="AF10" s="160"/>
    </row>
    <row r="11" spans="1:32" x14ac:dyDescent="0.25">
      <c r="J11" s="163" t="s">
        <v>43</v>
      </c>
      <c r="K11" s="164"/>
      <c r="L11" s="164" t="s">
        <v>46</v>
      </c>
      <c r="M11" s="164"/>
      <c r="N11" s="164" t="s">
        <v>47</v>
      </c>
      <c r="O11" s="165"/>
      <c r="P11" s="163" t="s">
        <v>43</v>
      </c>
      <c r="Q11" s="164"/>
      <c r="R11" s="164" t="s">
        <v>46</v>
      </c>
      <c r="S11" s="164"/>
      <c r="T11" s="164" t="s">
        <v>47</v>
      </c>
      <c r="U11" s="165"/>
      <c r="V11" s="70" t="s">
        <v>43</v>
      </c>
      <c r="W11" s="71" t="s">
        <v>46</v>
      </c>
      <c r="X11" s="71" t="s">
        <v>47</v>
      </c>
      <c r="Y11" s="70" t="s">
        <v>43</v>
      </c>
      <c r="Z11" s="71" t="s">
        <v>46</v>
      </c>
      <c r="AA11" s="71" t="s">
        <v>47</v>
      </c>
      <c r="AB11" s="70" t="s">
        <v>43</v>
      </c>
      <c r="AC11" s="71" t="s">
        <v>46</v>
      </c>
      <c r="AD11" s="71" t="s">
        <v>47</v>
      </c>
      <c r="AE11" s="161"/>
      <c r="AF11" s="162"/>
    </row>
    <row r="12" spans="1:32" ht="15.75" thickBot="1" x14ac:dyDescent="0.3">
      <c r="A12" s="158" t="s">
        <v>64</v>
      </c>
      <c r="B12" s="158"/>
      <c r="C12" s="158"/>
      <c r="D12" s="26" t="s">
        <v>65</v>
      </c>
      <c r="F12" s="12" t="s">
        <v>42</v>
      </c>
      <c r="G12" s="26" t="s">
        <v>59</v>
      </c>
      <c r="H12" s="26" t="s">
        <v>71</v>
      </c>
      <c r="J12" s="33" t="s">
        <v>38</v>
      </c>
      <c r="K12" s="41" t="s">
        <v>231</v>
      </c>
      <c r="L12" s="34" t="s">
        <v>38</v>
      </c>
      <c r="M12" s="41" t="s">
        <v>231</v>
      </c>
      <c r="N12" s="34" t="s">
        <v>38</v>
      </c>
      <c r="O12" s="46" t="s">
        <v>231</v>
      </c>
      <c r="P12" s="33" t="s">
        <v>38</v>
      </c>
      <c r="Q12" s="41" t="s">
        <v>231</v>
      </c>
      <c r="R12" s="34" t="s">
        <v>38</v>
      </c>
      <c r="S12" s="41" t="s">
        <v>231</v>
      </c>
      <c r="T12" s="34" t="s">
        <v>38</v>
      </c>
      <c r="U12" s="46" t="s">
        <v>231</v>
      </c>
      <c r="V12" s="33" t="s">
        <v>38</v>
      </c>
      <c r="W12" s="34" t="s">
        <v>38</v>
      </c>
      <c r="X12" s="34" t="s">
        <v>38</v>
      </c>
      <c r="Y12" s="33" t="s">
        <v>38</v>
      </c>
      <c r="Z12" s="34" t="s">
        <v>38</v>
      </c>
      <c r="AA12" s="34" t="s">
        <v>38</v>
      </c>
      <c r="AB12" s="33" t="s">
        <v>38</v>
      </c>
      <c r="AC12" s="34" t="s">
        <v>38</v>
      </c>
      <c r="AD12" s="34" t="s">
        <v>38</v>
      </c>
      <c r="AE12" s="40" t="s">
        <v>38</v>
      </c>
      <c r="AF12" s="53" t="s">
        <v>231</v>
      </c>
    </row>
    <row r="13" spans="1:32" x14ac:dyDescent="0.25">
      <c r="A13" t="s">
        <v>73</v>
      </c>
      <c r="C13" t="s">
        <v>74</v>
      </c>
      <c r="D13" t="str">
        <f>VLOOKUP(F13,Crossref!$A$17:$B$21,2,FALSE)</f>
        <v>src_01</v>
      </c>
      <c r="E13" t="str">
        <f>F13&amp;G13</f>
        <v>A. SacramentoMar</v>
      </c>
      <c r="F13" s="14" t="s">
        <v>54</v>
      </c>
      <c r="G13" s="14" t="s">
        <v>24</v>
      </c>
      <c r="H13" s="14" t="s">
        <v>4</v>
      </c>
      <c r="I13" s="14" t="s">
        <v>5</v>
      </c>
      <c r="J13" s="31">
        <f>_xlfn.IFNA(VLOOKUP($G13&amp;$A13&amp;$D13,Low2x!$A$2:$N$141,13,FALSE),"")</f>
        <v>8.5448302883969401E-2</v>
      </c>
      <c r="K13" s="43">
        <f>_xlfn.IFNA(VLOOKUP($G13&amp;$A13&amp;$D13,Low2x!$A$2:$N$141,11,FALSE),"")</f>
        <v>18418.544183603201</v>
      </c>
      <c r="L13" s="32" t="str">
        <f>_xlfn.IFNA(VLOOKUP($G13&amp;$B13&amp;$D13,Low2x!$A$2:$N$141,13,FALSE),"")</f>
        <v/>
      </c>
      <c r="M13" s="50" t="str">
        <f>_xlfn.IFNA(VLOOKUP($G13&amp;$B13&amp;$D13,Low2x!$A$2:$N$141,11,FALSE),"")</f>
        <v/>
      </c>
      <c r="N13" s="32">
        <f>_xlfn.IFNA(VLOOKUP($G13&amp;$C13&amp;$D13,Low2x!$A$2:$N$141,13,FALSE),"")</f>
        <v>1.9266816152396899</v>
      </c>
      <c r="O13" s="47">
        <f>_xlfn.IFNA(VLOOKUP($G13&amp;$C13&amp;$D13,Low2x!$A$2:$N$141,11,FALSE),"")</f>
        <v>18418.544183603201</v>
      </c>
      <c r="P13" s="31">
        <f>_xlfn.IFNA(VLOOKUP($G13&amp;$A13&amp;$D13,High8x!$A$2:$N$141,13,FALSE),"")</f>
        <v>0.33934539036854899</v>
      </c>
      <c r="Q13" s="50">
        <f>_xlfn.IFNA(VLOOKUP($G13&amp;$A13&amp;$D13,High8x!$A$2:$N$141,11,FALSE),"")</f>
        <v>18418.544183603201</v>
      </c>
      <c r="R13" s="32" t="str">
        <f>_xlfn.IFNA(VLOOKUP($G13&amp;$B13&amp;$D13,High8x!$A$2:$N$141,13,FALSE),"")</f>
        <v/>
      </c>
      <c r="S13" s="50" t="str">
        <f>_xlfn.IFNA(VLOOKUP($G13&amp;$B13&amp;$D13,High8x!$A$2:$N$141,11,FALSE),"")</f>
        <v/>
      </c>
      <c r="T13" s="32">
        <f>_xlfn.IFNA(VLOOKUP($G13&amp;$C13&amp;$D13,High8x!$A$2:$N$141,13,FALSE),"")</f>
        <v>7.6969555975102004</v>
      </c>
      <c r="U13" s="47">
        <f>_xlfn.IFNA(VLOOKUP($G13&amp;$C13&amp;$D13,High8x!$A$2:$N$141,11,FALSE),"")</f>
        <v>18418.544183603201</v>
      </c>
      <c r="V13" s="31">
        <f t="shared" ref="V13:V28" si="0">IFERROR((P13-J13)/($F$8-$F$7),"")</f>
        <v>5.1605099082231633E-4</v>
      </c>
      <c r="W13" s="32" t="str">
        <f t="shared" ref="W13:W44" si="1">IFERROR((R13-L13)/($F$8-$F$7),"")</f>
        <v/>
      </c>
      <c r="X13" s="32">
        <f t="shared" ref="X13:X44" si="2">IFERROR((T13-N13)/($F$8-$F$7),"")</f>
        <v>1.1728199150956322E-2</v>
      </c>
      <c r="Y13" s="31">
        <f t="shared" ref="Y13:Y44" si="3">IFERROR(P13-V13*$F$8,"")</f>
        <v>8.1594038910948186E-4</v>
      </c>
      <c r="Z13" s="32" t="str">
        <f t="shared" ref="Z13:Z44" si="4">IFERROR(R13-W13*$F$8,"")</f>
        <v/>
      </c>
      <c r="AA13" s="32">
        <f t="shared" ref="AA13:AA44" si="5">IFERROR(T13-X13*$F$8,"")</f>
        <v>3.2569544828531249E-3</v>
      </c>
      <c r="AB13" s="31">
        <f t="shared" ref="AB13:AB44" si="6">IFERROR(V13*$H$6+Y13,"")</f>
        <v>0.33934539036854899</v>
      </c>
      <c r="AC13" s="32" t="str">
        <f t="shared" ref="AC13:AC44" si="7">IFERROR(W13*$H$7+Z13,"")</f>
        <v/>
      </c>
      <c r="AD13" s="32">
        <f t="shared" ref="AD13:AD44" si="8">IFERROR(X13*$H$8+AA13,"")</f>
        <v>7.6969555975102004</v>
      </c>
      <c r="AE13" s="28">
        <f t="shared" ref="AE13:AE44" si="9">SUM(AB13,AC13,AD13)</f>
        <v>8.0363009878787501</v>
      </c>
      <c r="AF13" s="42">
        <f>$K13</f>
        <v>18418.544183603201</v>
      </c>
    </row>
    <row r="14" spans="1:32" x14ac:dyDescent="0.25">
      <c r="A14" t="s">
        <v>73</v>
      </c>
      <c r="C14" t="s">
        <v>74</v>
      </c>
      <c r="D14" t="str">
        <f>VLOOKUP(F14,Crossref!$A$17:$B$21,2,FALSE)</f>
        <v>src_01</v>
      </c>
      <c r="E14" t="str">
        <f t="shared" ref="E14:E77" si="10">F14&amp;G14</f>
        <v>A. SacramentoKrewski</v>
      </c>
      <c r="F14" s="14" t="s">
        <v>54</v>
      </c>
      <c r="G14" s="14" t="s">
        <v>25</v>
      </c>
      <c r="H14" s="14" t="s">
        <v>6</v>
      </c>
      <c r="I14" s="14" t="s">
        <v>7</v>
      </c>
      <c r="J14" s="28">
        <f>_xlfn.IFNA(VLOOKUP($G14&amp;$A14&amp;$D14,Low2x!$A$2:$N$141,13,FALSE),"")</f>
        <v>0.181587191787101</v>
      </c>
      <c r="K14" s="44">
        <f>_xlfn.IFNA(VLOOKUP($G14&amp;$A14&amp;$D14,Low2x!$A$2:$N$141,11,FALSE),"")</f>
        <v>44766.150258016802</v>
      </c>
      <c r="L14" s="27" t="str">
        <f>_xlfn.IFNA(VLOOKUP($G14&amp;$B14&amp;$D14,Low2x!$A$2:$N$141,13,FALSE),"")</f>
        <v/>
      </c>
      <c r="M14" s="51" t="str">
        <f>_xlfn.IFNA(VLOOKUP($G14&amp;$B14&amp;$D14,Low2x!$A$2:$N$141,11,FALSE),"")</f>
        <v/>
      </c>
      <c r="N14" s="27">
        <f>_xlfn.IFNA(VLOOKUP($G14&amp;$C14&amp;$D14,Low2x!$A$2:$N$141,13,FALSE),"")</f>
        <v>4.8768888024718402</v>
      </c>
      <c r="O14" s="48">
        <f>_xlfn.IFNA(VLOOKUP($G14&amp;$C14&amp;$D14,Low2x!$A$2:$N$141,11,FALSE),"")</f>
        <v>44766.150258016802</v>
      </c>
      <c r="P14" s="28">
        <f>_xlfn.IFNA(VLOOKUP($G14&amp;$A14&amp;$D14,High8x!$A$2:$N$141,13,FALSE),"")</f>
        <v>0.72065853915115097</v>
      </c>
      <c r="Q14" s="51">
        <f>_xlfn.IFNA(VLOOKUP($G14&amp;$A14&amp;$D14,High8x!$A$2:$N$141,11,FALSE),"")</f>
        <v>44766.150258016802</v>
      </c>
      <c r="R14" s="27" t="str">
        <f>_xlfn.IFNA(VLOOKUP($G14&amp;$B14&amp;$D14,High8x!$A$2:$N$141,13,FALSE),"")</f>
        <v/>
      </c>
      <c r="S14" s="51" t="str">
        <f>_xlfn.IFNA(VLOOKUP($G14&amp;$B14&amp;$D14,High8x!$A$2:$N$141,11,FALSE),"")</f>
        <v/>
      </c>
      <c r="T14" s="27">
        <f>_xlfn.IFNA(VLOOKUP($G14&amp;$C14&amp;$D14,High8x!$A$2:$N$141,13,FALSE),"")</f>
        <v>19.500875280788499</v>
      </c>
      <c r="U14" s="48">
        <f>_xlfn.IFNA(VLOOKUP($G14&amp;$C14&amp;$D14,High8x!$A$2:$N$141,11,FALSE),"")</f>
        <v>44766.150258016802</v>
      </c>
      <c r="V14" s="28">
        <f t="shared" si="0"/>
        <v>1.095673470252134E-3</v>
      </c>
      <c r="W14" s="27" t="str">
        <f t="shared" si="1"/>
        <v/>
      </c>
      <c r="X14" s="27">
        <f t="shared" si="2"/>
        <v>2.9723549752676139E-2</v>
      </c>
      <c r="Y14" s="28">
        <f t="shared" si="3"/>
        <v>1.8967426657510167E-3</v>
      </c>
      <c r="Z14" s="27" t="str">
        <f t="shared" si="4"/>
        <v/>
      </c>
      <c r="AA14" s="27">
        <f t="shared" si="5"/>
        <v>2.226643032951614E-3</v>
      </c>
      <c r="AB14" s="31">
        <f t="shared" si="6"/>
        <v>0.72065853915115097</v>
      </c>
      <c r="AC14" s="32" t="str">
        <f t="shared" si="7"/>
        <v/>
      </c>
      <c r="AD14" s="32">
        <f t="shared" si="8"/>
        <v>19.500875280788499</v>
      </c>
      <c r="AE14" s="28">
        <f t="shared" si="9"/>
        <v>20.221533819939651</v>
      </c>
      <c r="AF14" s="42">
        <f t="shared" ref="AF14:AF77" si="11">$K14</f>
        <v>44766.150258016802</v>
      </c>
    </row>
    <row r="15" spans="1:32" x14ac:dyDescent="0.25">
      <c r="A15" t="s">
        <v>73</v>
      </c>
      <c r="C15" t="s">
        <v>74</v>
      </c>
      <c r="D15" t="str">
        <f>VLOOKUP(F15,Crossref!$A$17:$B$21,2,FALSE)</f>
        <v>src_01</v>
      </c>
      <c r="E15" t="str">
        <f t="shared" si="10"/>
        <v>A. SacramentoSheppard</v>
      </c>
      <c r="F15" s="14" t="s">
        <v>54</v>
      </c>
      <c r="G15" s="14" t="s">
        <v>26</v>
      </c>
      <c r="H15" s="14" t="s">
        <v>8</v>
      </c>
      <c r="I15" s="14" t="s">
        <v>9</v>
      </c>
      <c r="J15" s="28">
        <f>_xlfn.IFNA(VLOOKUP($G15&amp;$A15&amp;$D15,Low2x!$A$2:$N$141,13,FALSE),"")</f>
        <v>5.4486391155057698E-3</v>
      </c>
      <c r="K15" s="44">
        <f>_xlfn.IFNA(VLOOKUP($G15&amp;$A15&amp;$D15,Low2x!$A$2:$N$141,11,FALSE),"")</f>
        <v>1846.25304728231</v>
      </c>
      <c r="L15" s="27" t="str">
        <f>_xlfn.IFNA(VLOOKUP($G15&amp;$B15&amp;$D15,Low2x!$A$2:$N$141,13,FALSE),"")</f>
        <v/>
      </c>
      <c r="M15" s="51" t="str">
        <f>_xlfn.IFNA(VLOOKUP($G15&amp;$B15&amp;$D15,Low2x!$A$2:$N$141,11,FALSE),"")</f>
        <v/>
      </c>
      <c r="N15" s="27">
        <f>_xlfn.IFNA(VLOOKUP($G15&amp;$C15&amp;$D15,Low2x!$A$2:$N$141,13,FALSE),"")</f>
        <v>0.124103609764027</v>
      </c>
      <c r="O15" s="48">
        <f>_xlfn.IFNA(VLOOKUP($G15&amp;$C15&amp;$D15,Low2x!$A$2:$N$141,11,FALSE),"")</f>
        <v>1846.25304728231</v>
      </c>
      <c r="P15" s="28">
        <f>_xlfn.IFNA(VLOOKUP($G15&amp;$A15&amp;$D15,High8x!$A$2:$N$141,13,FALSE),"")</f>
        <v>2.16304595178313E-2</v>
      </c>
      <c r="Q15" s="51">
        <f>_xlfn.IFNA(VLOOKUP($G15&amp;$A15&amp;$D15,High8x!$A$2:$N$141,11,FALSE),"")</f>
        <v>1846.25304728231</v>
      </c>
      <c r="R15" s="27" t="str">
        <f>_xlfn.IFNA(VLOOKUP($G15&amp;$B15&amp;$D15,High8x!$A$2:$N$141,13,FALSE),"")</f>
        <v/>
      </c>
      <c r="S15" s="51" t="str">
        <f>_xlfn.IFNA(VLOOKUP($G15&amp;$B15&amp;$D15,High8x!$A$2:$N$141,11,FALSE),"")</f>
        <v/>
      </c>
      <c r="T15" s="27">
        <f>_xlfn.IFNA(VLOOKUP($G15&amp;$C15&amp;$D15,High8x!$A$2:$N$141,13,FALSE),"")</f>
        <v>0.49604844782206098</v>
      </c>
      <c r="U15" s="48">
        <f>_xlfn.IFNA(VLOOKUP($G15&amp;$C15&amp;$D15,High8x!$A$2:$N$141,11,FALSE),"")</f>
        <v>1846.25304728231</v>
      </c>
      <c r="V15" s="28">
        <f t="shared" si="0"/>
        <v>3.2889878866515306E-5</v>
      </c>
      <c r="W15" s="27" t="str">
        <f t="shared" si="1"/>
        <v/>
      </c>
      <c r="X15" s="27">
        <f t="shared" si="2"/>
        <v>7.5598544320738608E-4</v>
      </c>
      <c r="Y15" s="28">
        <f t="shared" si="3"/>
        <v>5.4698981397257457E-5</v>
      </c>
      <c r="Z15" s="27" t="str">
        <f t="shared" si="4"/>
        <v/>
      </c>
      <c r="AA15" s="27">
        <f t="shared" si="5"/>
        <v>1.2199707801568982E-4</v>
      </c>
      <c r="AB15" s="31">
        <f t="shared" si="6"/>
        <v>2.16304595178313E-2</v>
      </c>
      <c r="AC15" s="32" t="str">
        <f t="shared" si="7"/>
        <v/>
      </c>
      <c r="AD15" s="32">
        <f t="shared" si="8"/>
        <v>0.49604844782206098</v>
      </c>
      <c r="AE15" s="28">
        <f t="shared" si="9"/>
        <v>0.5176789073398923</v>
      </c>
      <c r="AF15" s="42">
        <f t="shared" si="11"/>
        <v>1846.25304728231</v>
      </c>
    </row>
    <row r="16" spans="1:32" x14ac:dyDescent="0.25">
      <c r="A16" t="s">
        <v>73</v>
      </c>
      <c r="C16" t="s">
        <v>74</v>
      </c>
      <c r="D16" t="str">
        <f>VLOOKUP(F16,Crossref!$A$17:$B$21,2,FALSE)</f>
        <v>src_01</v>
      </c>
      <c r="E16" t="str">
        <f t="shared" si="10"/>
        <v>A. SacramentoBell</v>
      </c>
      <c r="F16" s="14" t="s">
        <v>54</v>
      </c>
      <c r="G16" s="14" t="s">
        <v>27</v>
      </c>
      <c r="H16" s="14" t="s">
        <v>10</v>
      </c>
      <c r="I16" s="14" t="s">
        <v>11</v>
      </c>
      <c r="J16" s="28">
        <f>_xlfn.IFNA(VLOOKUP($G16&amp;$A16&amp;$D16,Low2x!$A$2:$N$141,13,FALSE),"")</f>
        <v>1.45529348907074E-2</v>
      </c>
      <c r="K16" s="44">
        <f>_xlfn.IFNA(VLOOKUP($G16&amp;$A16&amp;$D16,Low2x!$A$2:$N$141,11,FALSE),"")</f>
        <v>24036.680715141702</v>
      </c>
      <c r="L16" s="27" t="str">
        <f>_xlfn.IFNA(VLOOKUP($G16&amp;$B16&amp;$D16,Low2x!$A$2:$N$141,13,FALSE),"")</f>
        <v/>
      </c>
      <c r="M16" s="51" t="str">
        <f>_xlfn.IFNA(VLOOKUP($G16&amp;$B16&amp;$D16,Low2x!$A$2:$N$141,11,FALSE),"")</f>
        <v/>
      </c>
      <c r="N16" s="27">
        <f>_xlfn.IFNA(VLOOKUP($G16&amp;$C16&amp;$D16,Low2x!$A$2:$N$141,13,FALSE),"")</f>
        <v>0.34423713105381998</v>
      </c>
      <c r="O16" s="48">
        <f>_xlfn.IFNA(VLOOKUP($G16&amp;$C16&amp;$D16,Low2x!$A$2:$N$141,11,FALSE),"")</f>
        <v>24036.680715141702</v>
      </c>
      <c r="P16" s="28">
        <f>_xlfn.IFNA(VLOOKUP($G16&amp;$A16&amp;$D16,High8x!$A$2:$N$141,13,FALSE),"")</f>
        <v>5.7779594554175598E-2</v>
      </c>
      <c r="Q16" s="51">
        <f>_xlfn.IFNA(VLOOKUP($G16&amp;$A16&amp;$D16,High8x!$A$2:$N$141,11,FALSE),"")</f>
        <v>24036.680715141702</v>
      </c>
      <c r="R16" s="27" t="str">
        <f>_xlfn.IFNA(VLOOKUP($G16&amp;$B16&amp;$D16,High8x!$A$2:$N$141,13,FALSE),"")</f>
        <v/>
      </c>
      <c r="S16" s="51" t="str">
        <f>_xlfn.IFNA(VLOOKUP($G16&amp;$B16&amp;$D16,High8x!$A$2:$N$141,11,FALSE),"")</f>
        <v/>
      </c>
      <c r="T16" s="27">
        <f>_xlfn.IFNA(VLOOKUP($G16&amp;$C16&amp;$D16,High8x!$A$2:$N$141,13,FALSE),"")</f>
        <v>1.3759306588423701</v>
      </c>
      <c r="U16" s="48">
        <f>_xlfn.IFNA(VLOOKUP($G16&amp;$C16&amp;$D16,High8x!$A$2:$N$141,11,FALSE),"")</f>
        <v>24036.680715141702</v>
      </c>
      <c r="V16" s="28">
        <f t="shared" si="0"/>
        <v>8.7859064356642682E-5</v>
      </c>
      <c r="W16" s="27" t="str">
        <f t="shared" si="1"/>
        <v/>
      </c>
      <c r="X16" s="27">
        <f t="shared" si="2"/>
        <v>2.0969380646108744E-3</v>
      </c>
      <c r="Y16" s="28">
        <f t="shared" si="3"/>
        <v>1.4404833621799867E-4</v>
      </c>
      <c r="Z16" s="27" t="str">
        <f t="shared" si="4"/>
        <v/>
      </c>
      <c r="AA16" s="27">
        <f t="shared" si="5"/>
        <v>3.3928845763653293E-4</v>
      </c>
      <c r="AB16" s="31">
        <f t="shared" si="6"/>
        <v>5.7779594554175598E-2</v>
      </c>
      <c r="AC16" s="32" t="str">
        <f t="shared" si="7"/>
        <v/>
      </c>
      <c r="AD16" s="32">
        <f t="shared" si="8"/>
        <v>1.3759306588423701</v>
      </c>
      <c r="AE16" s="28">
        <f t="shared" si="9"/>
        <v>1.4337102533965458</v>
      </c>
      <c r="AF16" s="42">
        <f t="shared" si="11"/>
        <v>24036.680715141702</v>
      </c>
    </row>
    <row r="17" spans="1:32" x14ac:dyDescent="0.25">
      <c r="A17" t="s">
        <v>73</v>
      </c>
      <c r="C17" t="s">
        <v>74</v>
      </c>
      <c r="D17" t="str">
        <f>VLOOKUP(F17,Crossref!$A$17:$B$21,2,FALSE)</f>
        <v>src_01</v>
      </c>
      <c r="E17" t="str">
        <f t="shared" si="10"/>
        <v>A. SacramentoZanobetti_HA</v>
      </c>
      <c r="F17" s="14" t="s">
        <v>54</v>
      </c>
      <c r="G17" s="14" t="s">
        <v>28</v>
      </c>
      <c r="H17" s="14" t="s">
        <v>12</v>
      </c>
      <c r="I17" s="14" t="s">
        <v>11</v>
      </c>
      <c r="J17" s="28">
        <f>_xlfn.IFNA(VLOOKUP($G17&amp;$A17&amp;$D17,Low2x!$A$2:$N$141,13,FALSE),"")</f>
        <v>2.73804374753924E-2</v>
      </c>
      <c r="K17" s="44">
        <f>_xlfn.IFNA(VLOOKUP($G17&amp;$A17&amp;$D17,Low2x!$A$2:$N$141,11,FALSE),"")</f>
        <v>19644.393798471599</v>
      </c>
      <c r="L17" s="27" t="str">
        <f>_xlfn.IFNA(VLOOKUP($G17&amp;$B17&amp;$D17,Low2x!$A$2:$N$141,13,FALSE),"")</f>
        <v/>
      </c>
      <c r="M17" s="51" t="str">
        <f>_xlfn.IFNA(VLOOKUP($G17&amp;$B17&amp;$D17,Low2x!$A$2:$N$141,11,FALSE),"")</f>
        <v/>
      </c>
      <c r="N17" s="27">
        <f>_xlfn.IFNA(VLOOKUP($G17&amp;$C17&amp;$D17,Low2x!$A$2:$N$141,13,FALSE),"")</f>
        <v>0.66215014473259004</v>
      </c>
      <c r="O17" s="48">
        <f>_xlfn.IFNA(VLOOKUP($G17&amp;$C17&amp;$D17,Low2x!$A$2:$N$141,11,FALSE),"")</f>
        <v>19644.393798471599</v>
      </c>
      <c r="P17" s="28">
        <f>_xlfn.IFNA(VLOOKUP($G17&amp;$A17&amp;$D17,High8x!$A$2:$N$141,13,FALSE),"")</f>
        <v>0.108765435871755</v>
      </c>
      <c r="Q17" s="51">
        <f>_xlfn.IFNA(VLOOKUP($G17&amp;$A17&amp;$D17,High8x!$A$2:$N$141,11,FALSE),"")</f>
        <v>19644.393798471599</v>
      </c>
      <c r="R17" s="27" t="str">
        <f>_xlfn.IFNA(VLOOKUP($G17&amp;$B17&amp;$D17,High8x!$A$2:$N$141,13,FALSE),"")</f>
        <v/>
      </c>
      <c r="S17" s="51" t="str">
        <f>_xlfn.IFNA(VLOOKUP($G17&amp;$B17&amp;$D17,High8x!$A$2:$N$141,11,FALSE),"")</f>
        <v/>
      </c>
      <c r="T17" s="27">
        <f>_xlfn.IFNA(VLOOKUP($G17&amp;$C17&amp;$D17,High8x!$A$2:$N$141,13,FALSE),"")</f>
        <v>2.6489204309253802</v>
      </c>
      <c r="U17" s="48">
        <f>_xlfn.IFNA(VLOOKUP($G17&amp;$C17&amp;$D17,High8x!$A$2:$N$141,11,FALSE),"")</f>
        <v>19644.393798471599</v>
      </c>
      <c r="V17" s="28">
        <f t="shared" si="0"/>
        <v>1.6541666340724105E-4</v>
      </c>
      <c r="W17" s="27" t="str">
        <f t="shared" si="1"/>
        <v/>
      </c>
      <c r="X17" s="27">
        <f t="shared" si="2"/>
        <v>4.0381509881967283E-3</v>
      </c>
      <c r="Y17" s="28">
        <f t="shared" si="3"/>
        <v>2.5210467660487235E-4</v>
      </c>
      <c r="Z17" s="27" t="str">
        <f t="shared" si="4"/>
        <v/>
      </c>
      <c r="AA17" s="27">
        <f t="shared" si="5"/>
        <v>-1.0661733167349752E-4</v>
      </c>
      <c r="AB17" s="31">
        <f t="shared" si="6"/>
        <v>0.108765435871755</v>
      </c>
      <c r="AC17" s="32" t="str">
        <f t="shared" si="7"/>
        <v/>
      </c>
      <c r="AD17" s="32">
        <f t="shared" si="8"/>
        <v>2.6489204309253802</v>
      </c>
      <c r="AE17" s="28">
        <f t="shared" si="9"/>
        <v>2.7576858667971353</v>
      </c>
      <c r="AF17" s="42">
        <f t="shared" si="11"/>
        <v>19644.393798471599</v>
      </c>
    </row>
    <row r="18" spans="1:32" x14ac:dyDescent="0.25">
      <c r="A18" t="s">
        <v>73</v>
      </c>
      <c r="C18" t="s">
        <v>74</v>
      </c>
      <c r="D18" t="str">
        <f>VLOOKUP(F18,Crossref!$A$17:$B$21,2,FALSE)</f>
        <v>src_01</v>
      </c>
      <c r="E18" t="str">
        <f t="shared" si="10"/>
        <v>A. SacramentoZanobetti_18TO24</v>
      </c>
      <c r="F18" s="14" t="s">
        <v>54</v>
      </c>
      <c r="G18" s="14" t="s">
        <v>29</v>
      </c>
      <c r="H18" s="14" t="s">
        <v>13</v>
      </c>
      <c r="I18" s="14" t="s">
        <v>14</v>
      </c>
      <c r="J18" s="28">
        <f>_xlfn.IFNA(VLOOKUP($G18&amp;$A18&amp;$D18,Low2x!$A$2:$N$141,13,FALSE),"")</f>
        <v>7.2692480806450704E-6</v>
      </c>
      <c r="K18" s="44">
        <f>_xlfn.IFNA(VLOOKUP($G18&amp;$A18&amp;$D18,Low2x!$A$2:$N$141,11,FALSE),"")</f>
        <v>3.78247355874452</v>
      </c>
      <c r="L18" s="27" t="str">
        <f>_xlfn.IFNA(VLOOKUP($G18&amp;$B18&amp;$D18,Low2x!$A$2:$N$141,13,FALSE),"")</f>
        <v/>
      </c>
      <c r="M18" s="51" t="str">
        <f>_xlfn.IFNA(VLOOKUP($G18&amp;$B18&amp;$D18,Low2x!$A$2:$N$141,11,FALSE),"")</f>
        <v/>
      </c>
      <c r="N18" s="27">
        <f>_xlfn.IFNA(VLOOKUP($G18&amp;$C18&amp;$D18,Low2x!$A$2:$N$141,13,FALSE),"")</f>
        <v>1.7385189083756399E-4</v>
      </c>
      <c r="O18" s="48">
        <f>_xlfn.IFNA(VLOOKUP($G18&amp;$C18&amp;$D18,Low2x!$A$2:$N$141,11,FALSE),"")</f>
        <v>3.78247355874452</v>
      </c>
      <c r="P18" s="28">
        <f>_xlfn.IFNA(VLOOKUP($G18&amp;$A18&amp;$D18,High8x!$A$2:$N$141,13,FALSE),"")</f>
        <v>2.88527002198752E-5</v>
      </c>
      <c r="Q18" s="51">
        <f>_xlfn.IFNA(VLOOKUP($G18&amp;$A18&amp;$D18,High8x!$A$2:$N$141,11,FALSE),"")</f>
        <v>3.78247355874452</v>
      </c>
      <c r="R18" s="27" t="str">
        <f>_xlfn.IFNA(VLOOKUP($G18&amp;$B18&amp;$D18,High8x!$A$2:$N$141,13,FALSE),"")</f>
        <v/>
      </c>
      <c r="S18" s="51" t="str">
        <f>_xlfn.IFNA(VLOOKUP($G18&amp;$B18&amp;$D18,High8x!$A$2:$N$141,11,FALSE),"")</f>
        <v/>
      </c>
      <c r="T18" s="27">
        <f>_xlfn.IFNA(VLOOKUP($G18&amp;$C18&amp;$D18,High8x!$A$2:$N$141,13,FALSE),"")</f>
        <v>6.9514914003491297E-4</v>
      </c>
      <c r="U18" s="48">
        <f>_xlfn.IFNA(VLOOKUP($G18&amp;$C18&amp;$D18,High8x!$A$2:$N$141,11,FALSE),"")</f>
        <v>3.78247355874452</v>
      </c>
      <c r="V18" s="28">
        <f t="shared" si="0"/>
        <v>4.3868805161036846E-8</v>
      </c>
      <c r="W18" s="27" t="str">
        <f t="shared" si="1"/>
        <v/>
      </c>
      <c r="X18" s="27">
        <f t="shared" si="2"/>
        <v>1.0595472544661564E-6</v>
      </c>
      <c r="Y18" s="28">
        <f t="shared" si="3"/>
        <v>7.4764034235028228E-8</v>
      </c>
      <c r="Z18" s="27" t="str">
        <f t="shared" si="4"/>
        <v/>
      </c>
      <c r="AA18" s="27">
        <f t="shared" si="5"/>
        <v>8.6141105114408145E-8</v>
      </c>
      <c r="AB18" s="31">
        <f t="shared" si="6"/>
        <v>2.88527002198752E-5</v>
      </c>
      <c r="AC18" s="32" t="str">
        <f t="shared" si="7"/>
        <v/>
      </c>
      <c r="AD18" s="32">
        <f t="shared" si="8"/>
        <v>6.9514914003491297E-4</v>
      </c>
      <c r="AE18" s="28">
        <f t="shared" si="9"/>
        <v>7.2400184025478822E-4</v>
      </c>
      <c r="AF18" s="42">
        <f t="shared" si="11"/>
        <v>3.78247355874452</v>
      </c>
    </row>
    <row r="19" spans="1:32" x14ac:dyDescent="0.25">
      <c r="A19" t="s">
        <v>73</v>
      </c>
      <c r="C19" t="s">
        <v>74</v>
      </c>
      <c r="D19" t="str">
        <f>VLOOKUP(F19,Crossref!$A$17:$B$21,2,FALSE)</f>
        <v>src_01</v>
      </c>
      <c r="E19" t="str">
        <f t="shared" si="10"/>
        <v>A. SacramentoZanobetti_25TO44</v>
      </c>
      <c r="F19" s="14" t="s">
        <v>54</v>
      </c>
      <c r="G19" s="14" t="s">
        <v>30</v>
      </c>
      <c r="H19" s="14" t="s">
        <v>13</v>
      </c>
      <c r="I19" s="14" t="s">
        <v>15</v>
      </c>
      <c r="J19" s="28">
        <f>_xlfn.IFNA(VLOOKUP($G19&amp;$A19&amp;$D19,Low2x!$A$2:$N$141,13,FALSE),"")</f>
        <v>6.3156690360174103E-4</v>
      </c>
      <c r="K19" s="44">
        <f>_xlfn.IFNA(VLOOKUP($G19&amp;$A19&amp;$D19,Low2x!$A$2:$N$141,11,FALSE),"")</f>
        <v>307.68987145640898</v>
      </c>
      <c r="L19" s="27" t="str">
        <f>_xlfn.IFNA(VLOOKUP($G19&amp;$B19&amp;$D19,Low2x!$A$2:$N$141,13,FALSE),"")</f>
        <v/>
      </c>
      <c r="M19" s="51" t="str">
        <f>_xlfn.IFNA(VLOOKUP($G19&amp;$B19&amp;$D19,Low2x!$A$2:$N$141,11,FALSE),"")</f>
        <v/>
      </c>
      <c r="N19" s="27">
        <f>_xlfn.IFNA(VLOOKUP($G19&amp;$C19&amp;$D19,Low2x!$A$2:$N$141,13,FALSE),"")</f>
        <v>1.51755044239102E-2</v>
      </c>
      <c r="O19" s="48">
        <f>_xlfn.IFNA(VLOOKUP($G19&amp;$C19&amp;$D19,Low2x!$A$2:$N$141,11,FALSE),"")</f>
        <v>307.68987145640898</v>
      </c>
      <c r="P19" s="28">
        <f>_xlfn.IFNA(VLOOKUP($G19&amp;$A19&amp;$D19,High8x!$A$2:$N$141,13,FALSE),"")</f>
        <v>2.5061393377710101E-3</v>
      </c>
      <c r="Q19" s="51">
        <f>_xlfn.IFNA(VLOOKUP($G19&amp;$A19&amp;$D19,High8x!$A$2:$N$141,11,FALSE),"")</f>
        <v>307.68987145640898</v>
      </c>
      <c r="R19" s="27" t="str">
        <f>_xlfn.IFNA(VLOOKUP($G19&amp;$B19&amp;$D19,High8x!$A$2:$N$141,13,FALSE),"")</f>
        <v/>
      </c>
      <c r="S19" s="51" t="str">
        <f>_xlfn.IFNA(VLOOKUP($G19&amp;$B19&amp;$D19,High8x!$A$2:$N$141,11,FALSE),"")</f>
        <v/>
      </c>
      <c r="T19" s="27">
        <f>_xlfn.IFNA(VLOOKUP($G19&amp;$C19&amp;$D19,High8x!$A$2:$N$141,13,FALSE),"")</f>
        <v>6.0660279604618603E-2</v>
      </c>
      <c r="U19" s="48">
        <f>_xlfn.IFNA(VLOOKUP($G19&amp;$C19&amp;$D19,High8x!$A$2:$N$141,11,FALSE),"")</f>
        <v>307.68987145640898</v>
      </c>
      <c r="V19" s="28">
        <f t="shared" si="0"/>
        <v>3.8101065735147743E-6</v>
      </c>
      <c r="W19" s="27" t="str">
        <f t="shared" si="1"/>
        <v/>
      </c>
      <c r="X19" s="27">
        <f t="shared" si="2"/>
        <v>9.244873004209025E-5</v>
      </c>
      <c r="Y19" s="28">
        <f t="shared" si="3"/>
        <v>6.7094255453183094E-6</v>
      </c>
      <c r="Z19" s="27" t="str">
        <f t="shared" si="4"/>
        <v/>
      </c>
      <c r="AA19" s="27">
        <f t="shared" si="5"/>
        <v>1.3912697007401054E-5</v>
      </c>
      <c r="AB19" s="31">
        <f t="shared" si="6"/>
        <v>2.5061393377710101E-3</v>
      </c>
      <c r="AC19" s="32" t="str">
        <f t="shared" si="7"/>
        <v/>
      </c>
      <c r="AD19" s="32">
        <f t="shared" si="8"/>
        <v>6.0660279604618603E-2</v>
      </c>
      <c r="AE19" s="28">
        <f t="shared" si="9"/>
        <v>6.3166418942389613E-2</v>
      </c>
      <c r="AF19" s="42">
        <f t="shared" si="11"/>
        <v>307.68987145640898</v>
      </c>
    </row>
    <row r="20" spans="1:32" x14ac:dyDescent="0.25">
      <c r="A20" t="s">
        <v>73</v>
      </c>
      <c r="C20" t="s">
        <v>74</v>
      </c>
      <c r="D20" t="str">
        <f>VLOOKUP(F20,Crossref!$A$17:$B$21,2,FALSE)</f>
        <v>src_01</v>
      </c>
      <c r="E20" t="str">
        <f t="shared" si="10"/>
        <v>A. SacramentoZanobetti_45TO54</v>
      </c>
      <c r="F20" s="14" t="s">
        <v>54</v>
      </c>
      <c r="G20" s="14" t="s">
        <v>31</v>
      </c>
      <c r="H20" s="14" t="s">
        <v>13</v>
      </c>
      <c r="I20" s="14" t="s">
        <v>16</v>
      </c>
      <c r="J20" s="28">
        <f>_xlfn.IFNA(VLOOKUP($G20&amp;$A20&amp;$D20,Low2x!$A$2:$N$141,13,FALSE),"")</f>
        <v>1.5106995497052901E-3</v>
      </c>
      <c r="K20" s="44">
        <f>_xlfn.IFNA(VLOOKUP($G20&amp;$A20&amp;$D20,Low2x!$A$2:$N$141,11,FALSE),"")</f>
        <v>741.20718710884796</v>
      </c>
      <c r="L20" s="27" t="str">
        <f>_xlfn.IFNA(VLOOKUP($G20&amp;$B20&amp;$D20,Low2x!$A$2:$N$141,13,FALSE),"")</f>
        <v/>
      </c>
      <c r="M20" s="51" t="str">
        <f>_xlfn.IFNA(VLOOKUP($G20&amp;$B20&amp;$D20,Low2x!$A$2:$N$141,11,FALSE),"")</f>
        <v/>
      </c>
      <c r="N20" s="27">
        <f>_xlfn.IFNA(VLOOKUP($G20&amp;$C20&amp;$D20,Low2x!$A$2:$N$141,13,FALSE),"")</f>
        <v>3.38788834956949E-2</v>
      </c>
      <c r="O20" s="48">
        <f>_xlfn.IFNA(VLOOKUP($G20&amp;$C20&amp;$D20,Low2x!$A$2:$N$141,11,FALSE),"")</f>
        <v>741.20718710884796</v>
      </c>
      <c r="P20" s="28">
        <f>_xlfn.IFNA(VLOOKUP($G20&amp;$A20&amp;$D20,High8x!$A$2:$N$141,13,FALSE),"")</f>
        <v>5.99719201729509E-3</v>
      </c>
      <c r="Q20" s="51">
        <f>_xlfn.IFNA(VLOOKUP($G20&amp;$A20&amp;$D20,High8x!$A$2:$N$141,11,FALSE),"")</f>
        <v>741.20718710884796</v>
      </c>
      <c r="R20" s="27" t="str">
        <f>_xlfn.IFNA(VLOOKUP($G20&amp;$B20&amp;$D20,High8x!$A$2:$N$141,13,FALSE),"")</f>
        <v/>
      </c>
      <c r="S20" s="51" t="str">
        <f>_xlfn.IFNA(VLOOKUP($G20&amp;$B20&amp;$D20,High8x!$A$2:$N$141,11,FALSE),"")</f>
        <v/>
      </c>
      <c r="T20" s="27">
        <f>_xlfn.IFNA(VLOOKUP($G20&amp;$C20&amp;$D20,High8x!$A$2:$N$141,13,FALSE),"")</f>
        <v>0.13537807192603099</v>
      </c>
      <c r="U20" s="48">
        <f>_xlfn.IFNA(VLOOKUP($G20&amp;$C20&amp;$D20,High8x!$A$2:$N$141,11,FALSE),"")</f>
        <v>741.20718710884796</v>
      </c>
      <c r="V20" s="28">
        <f t="shared" si="0"/>
        <v>9.1188871292475609E-6</v>
      </c>
      <c r="W20" s="27" t="str">
        <f t="shared" si="1"/>
        <v/>
      </c>
      <c r="X20" s="27">
        <f t="shared" si="2"/>
        <v>2.0629916347629287E-4</v>
      </c>
      <c r="Y20" s="28">
        <f t="shared" si="3"/>
        <v>1.5202060508689823E-5</v>
      </c>
      <c r="Z20" s="27" t="str">
        <f t="shared" si="4"/>
        <v/>
      </c>
      <c r="AA20" s="27">
        <f t="shared" si="5"/>
        <v>4.5820685582870224E-5</v>
      </c>
      <c r="AB20" s="31">
        <f t="shared" si="6"/>
        <v>5.99719201729509E-3</v>
      </c>
      <c r="AC20" s="32" t="str">
        <f t="shared" si="7"/>
        <v/>
      </c>
      <c r="AD20" s="32">
        <f t="shared" si="8"/>
        <v>0.13537807192603099</v>
      </c>
      <c r="AE20" s="28">
        <f t="shared" si="9"/>
        <v>0.14137526394332608</v>
      </c>
      <c r="AF20" s="42">
        <f t="shared" si="11"/>
        <v>741.20718710884796</v>
      </c>
    </row>
    <row r="21" spans="1:32" x14ac:dyDescent="0.25">
      <c r="A21" t="s">
        <v>73</v>
      </c>
      <c r="C21" t="s">
        <v>74</v>
      </c>
      <c r="D21" t="str">
        <f>VLOOKUP(F21,Crossref!$A$17:$B$21,2,FALSE)</f>
        <v>src_01</v>
      </c>
      <c r="E21" t="str">
        <f t="shared" si="10"/>
        <v>A. SacramentoZanobetti_55TO64</v>
      </c>
      <c r="F21" s="14" t="s">
        <v>54</v>
      </c>
      <c r="G21" s="14" t="s">
        <v>32</v>
      </c>
      <c r="H21" s="14" t="s">
        <v>13</v>
      </c>
      <c r="I21" s="14" t="s">
        <v>17</v>
      </c>
      <c r="J21" s="28">
        <f>_xlfn.IFNA(VLOOKUP($G21&amp;$A21&amp;$D21,Low2x!$A$2:$N$141,13,FALSE),"")</f>
        <v>2.52099307254995E-3</v>
      </c>
      <c r="K21" s="44">
        <f>_xlfn.IFNA(VLOOKUP($G21&amp;$A21&amp;$D21,Low2x!$A$2:$N$141,11,FALSE),"")</f>
        <v>1239.2283009248799</v>
      </c>
      <c r="L21" s="27" t="str">
        <f>_xlfn.IFNA(VLOOKUP($G21&amp;$B21&amp;$D21,Low2x!$A$2:$N$141,13,FALSE),"")</f>
        <v/>
      </c>
      <c r="M21" s="51" t="str">
        <f>_xlfn.IFNA(VLOOKUP($G21&amp;$B21&amp;$D21,Low2x!$A$2:$N$141,11,FALSE),"")</f>
        <v/>
      </c>
      <c r="N21" s="27">
        <f>_xlfn.IFNA(VLOOKUP($G21&amp;$C21&amp;$D21,Low2x!$A$2:$N$141,13,FALSE),"")</f>
        <v>5.7884603913098701E-2</v>
      </c>
      <c r="O21" s="48">
        <f>_xlfn.IFNA(VLOOKUP($G21&amp;$C21&amp;$D21,Low2x!$A$2:$N$141,11,FALSE),"")</f>
        <v>1239.2283009248799</v>
      </c>
      <c r="P21" s="28">
        <f>_xlfn.IFNA(VLOOKUP($G21&amp;$A21&amp;$D21,High8x!$A$2:$N$141,13,FALSE),"")</f>
        <v>1.0006143778070201E-2</v>
      </c>
      <c r="Q21" s="51">
        <f>_xlfn.IFNA(VLOOKUP($G21&amp;$A21&amp;$D21,High8x!$A$2:$N$141,11,FALSE),"")</f>
        <v>1239.2283009248799</v>
      </c>
      <c r="R21" s="27" t="str">
        <f>_xlfn.IFNA(VLOOKUP($G21&amp;$B21&amp;$D21,High8x!$A$2:$N$141,13,FALSE),"")</f>
        <v/>
      </c>
      <c r="S21" s="51" t="str">
        <f>_xlfn.IFNA(VLOOKUP($G21&amp;$B21&amp;$D21,High8x!$A$2:$N$141,11,FALSE),"")</f>
        <v/>
      </c>
      <c r="T21" s="27">
        <f>_xlfn.IFNA(VLOOKUP($G21&amp;$C21&amp;$D21,High8x!$A$2:$N$141,13,FALSE),"")</f>
        <v>0.231265977214756</v>
      </c>
      <c r="U21" s="48">
        <f>_xlfn.IFNA(VLOOKUP($G21&amp;$C21&amp;$D21,High8x!$A$2:$N$141,11,FALSE),"")</f>
        <v>1239.2283009248799</v>
      </c>
      <c r="V21" s="28">
        <f t="shared" si="0"/>
        <v>1.5213720946179373E-5</v>
      </c>
      <c r="W21" s="27" t="str">
        <f t="shared" si="1"/>
        <v/>
      </c>
      <c r="X21" s="27">
        <f t="shared" si="2"/>
        <v>3.5240116524727096E-4</v>
      </c>
      <c r="Y21" s="28">
        <f t="shared" si="3"/>
        <v>2.5942837376531983E-5</v>
      </c>
      <c r="Z21" s="27" t="str">
        <f t="shared" si="4"/>
        <v/>
      </c>
      <c r="AA21" s="27">
        <f t="shared" si="5"/>
        <v>9.0812812546248178E-5</v>
      </c>
      <c r="AB21" s="31">
        <f t="shared" si="6"/>
        <v>1.0006143778070201E-2</v>
      </c>
      <c r="AC21" s="32" t="str">
        <f t="shared" si="7"/>
        <v/>
      </c>
      <c r="AD21" s="32">
        <f t="shared" si="8"/>
        <v>0.231265977214756</v>
      </c>
      <c r="AE21" s="28">
        <f t="shared" si="9"/>
        <v>0.24127212099282619</v>
      </c>
      <c r="AF21" s="42">
        <f t="shared" si="11"/>
        <v>1239.2283009248799</v>
      </c>
    </row>
    <row r="22" spans="1:32" x14ac:dyDescent="0.25">
      <c r="A22" t="s">
        <v>73</v>
      </c>
      <c r="C22" t="s">
        <v>74</v>
      </c>
      <c r="D22" t="str">
        <f>VLOOKUP(F22,Crossref!$A$17:$B$21,2,FALSE)</f>
        <v>src_01</v>
      </c>
      <c r="E22" t="str">
        <f t="shared" si="10"/>
        <v>A. SacramentoZanobetti_65TO99</v>
      </c>
      <c r="F22" s="14" t="s">
        <v>54</v>
      </c>
      <c r="G22" s="14" t="s">
        <v>33</v>
      </c>
      <c r="H22" s="14" t="s">
        <v>13</v>
      </c>
      <c r="I22" s="14" t="s">
        <v>11</v>
      </c>
      <c r="J22" s="28">
        <f>_xlfn.IFNA(VLOOKUP($G22&amp;$A22&amp;$D22,Low2x!$A$2:$N$141,13,FALSE),"")</f>
        <v>9.2309561475909102E-3</v>
      </c>
      <c r="K22" s="44">
        <f>_xlfn.IFNA(VLOOKUP($G22&amp;$A22&amp;$D22,Low2x!$A$2:$N$141,11,FALSE),"")</f>
        <v>5052.1748828940399</v>
      </c>
      <c r="L22" s="27" t="str">
        <f>_xlfn.IFNA(VLOOKUP($G22&amp;$B22&amp;$D22,Low2x!$A$2:$N$141,13,FALSE),"")</f>
        <v/>
      </c>
      <c r="M22" s="51" t="str">
        <f>_xlfn.IFNA(VLOOKUP($G22&amp;$B22&amp;$D22,Low2x!$A$2:$N$141,11,FALSE),"")</f>
        <v/>
      </c>
      <c r="N22" s="27">
        <f>_xlfn.IFNA(VLOOKUP($G22&amp;$C22&amp;$D22,Low2x!$A$2:$N$141,13,FALSE),"")</f>
        <v>0.22346075044716501</v>
      </c>
      <c r="O22" s="48">
        <f>_xlfn.IFNA(VLOOKUP($G22&amp;$C22&amp;$D22,Low2x!$A$2:$N$141,11,FALSE),"")</f>
        <v>5052.1748828940399</v>
      </c>
      <c r="P22" s="28">
        <f>_xlfn.IFNA(VLOOKUP($G22&amp;$A22&amp;$D22,High8x!$A$2:$N$141,13,FALSE),"")</f>
        <v>3.6636003071995403E-2</v>
      </c>
      <c r="Q22" s="51">
        <f>_xlfn.IFNA(VLOOKUP($G22&amp;$A22&amp;$D22,High8x!$A$2:$N$141,11,FALSE),"")</f>
        <v>5052.1748828940399</v>
      </c>
      <c r="R22" s="27" t="str">
        <f>_xlfn.IFNA(VLOOKUP($G22&amp;$B22&amp;$D22,High8x!$A$2:$N$141,13,FALSE),"")</f>
        <v/>
      </c>
      <c r="S22" s="51" t="str">
        <f>_xlfn.IFNA(VLOOKUP($G22&amp;$B22&amp;$D22,High8x!$A$2:$N$141,11,FALSE),"")</f>
        <v/>
      </c>
      <c r="T22" s="27">
        <f>_xlfn.IFNA(VLOOKUP($G22&amp;$C22&amp;$D22,High8x!$A$2:$N$141,13,FALSE),"")</f>
        <v>0.89299880489527494</v>
      </c>
      <c r="U22" s="48">
        <f>_xlfn.IFNA(VLOOKUP($G22&amp;$C22&amp;$D22,High8x!$A$2:$N$141,11,FALSE),"")</f>
        <v>5052.1748828940399</v>
      </c>
      <c r="V22" s="28">
        <f t="shared" si="0"/>
        <v>5.5701314887001003E-5</v>
      </c>
      <c r="W22" s="27" t="str">
        <f t="shared" si="1"/>
        <v/>
      </c>
      <c r="X22" s="27">
        <f t="shared" si="2"/>
        <v>1.3608497041628252E-3</v>
      </c>
      <c r="Y22" s="28">
        <f t="shared" si="3"/>
        <v>9.594050612274363E-5</v>
      </c>
      <c r="Z22" s="27" t="str">
        <f t="shared" si="4"/>
        <v/>
      </c>
      <c r="AA22" s="27">
        <f t="shared" si="5"/>
        <v>2.8139896446166546E-4</v>
      </c>
      <c r="AB22" s="31">
        <f t="shared" si="6"/>
        <v>3.6636003071995403E-2</v>
      </c>
      <c r="AC22" s="32" t="str">
        <f t="shared" si="7"/>
        <v/>
      </c>
      <c r="AD22" s="32">
        <f t="shared" si="8"/>
        <v>0.89299880489527494</v>
      </c>
      <c r="AE22" s="28">
        <f t="shared" si="9"/>
        <v>0.92963480796727038</v>
      </c>
      <c r="AF22" s="42">
        <f t="shared" si="11"/>
        <v>5052.1748828940399</v>
      </c>
    </row>
    <row r="23" spans="1:32" x14ac:dyDescent="0.25">
      <c r="A23" t="s">
        <v>75</v>
      </c>
      <c r="B23" t="s">
        <v>76</v>
      </c>
      <c r="D23" t="str">
        <f>VLOOKUP(F23,Crossref!$A$17:$B$21,2,FALSE)</f>
        <v>src_01</v>
      </c>
      <c r="E23" t="str">
        <f t="shared" si="10"/>
        <v>A. SacramentoKatsouyanni</v>
      </c>
      <c r="F23" s="14" t="s">
        <v>54</v>
      </c>
      <c r="G23" s="14" t="s">
        <v>34</v>
      </c>
      <c r="H23" s="14" t="s">
        <v>12</v>
      </c>
      <c r="I23" s="14" t="s">
        <v>11</v>
      </c>
      <c r="J23" s="28">
        <f>_xlfn.IFNA(VLOOKUP($G23&amp;$A23&amp;$D23,Low2x!$A$2:$N$141,13,FALSE),"")</f>
        <v>9.8889410855574802E-2</v>
      </c>
      <c r="K23" s="44">
        <f>_xlfn.IFNA(VLOOKUP($G23&amp;$A23&amp;$D23,Low2x!$A$2:$N$141,11,FALSE),"")</f>
        <v>19644.393798471599</v>
      </c>
      <c r="L23" s="27">
        <f>_xlfn.IFNA(VLOOKUP($G23&amp;$B23&amp;$D23,Low2x!$A$2:$N$141,13,FALSE),"")</f>
        <v>1.44404695955004E-2</v>
      </c>
      <c r="M23" s="51">
        <f>_xlfn.IFNA(VLOOKUP($G23&amp;$B23&amp;$D23,Low2x!$A$2:$N$141,11,FALSE),"")</f>
        <v>19644.393798471599</v>
      </c>
      <c r="N23" s="27" t="str">
        <f>_xlfn.IFNA(VLOOKUP($G23&amp;$C23&amp;$D23,Low2x!$A$2:$N$141,13,FALSE),"")</f>
        <v/>
      </c>
      <c r="O23" s="48" t="str">
        <f>_xlfn.IFNA(VLOOKUP($G23&amp;$C23&amp;$D23,Low2x!$A$2:$N$141,11,FALSE),"")</f>
        <v/>
      </c>
      <c r="P23" s="28">
        <f>_xlfn.IFNA(VLOOKUP($G23&amp;$A23&amp;$D23,High8x!$A$2:$N$141,13,FALSE),"")</f>
        <v>0.36865722705786103</v>
      </c>
      <c r="Q23" s="51">
        <f>_xlfn.IFNA(VLOOKUP($G23&amp;$A23&amp;$D23,High8x!$A$2:$N$141,11,FALSE),"")</f>
        <v>19644.393798471599</v>
      </c>
      <c r="R23" s="27">
        <f>_xlfn.IFNA(VLOOKUP($G23&amp;$B23&amp;$D23,High8x!$A$2:$N$141,13,FALSE),"")</f>
        <v>5.9474643263783301E-2</v>
      </c>
      <c r="S23" s="51">
        <f>_xlfn.IFNA(VLOOKUP($G23&amp;$B23&amp;$D23,High8x!$A$2:$N$141,11,FALSE),"")</f>
        <v>19644.393798471599</v>
      </c>
      <c r="T23" s="27" t="str">
        <f>_xlfn.IFNA(VLOOKUP($G23&amp;$C23&amp;$D23,High8x!$A$2:$N$141,13,FALSE),"")</f>
        <v/>
      </c>
      <c r="U23" s="48" t="str">
        <f>_xlfn.IFNA(VLOOKUP($G23&amp;$C23&amp;$D23,High8x!$A$2:$N$141,11,FALSE),"")</f>
        <v/>
      </c>
      <c r="V23" s="28">
        <f t="shared" si="0"/>
        <v>5.4830856951684195E-4</v>
      </c>
      <c r="W23" s="27">
        <f t="shared" si="1"/>
        <v>9.1532873309518089E-5</v>
      </c>
      <c r="X23" s="27" t="str">
        <f t="shared" si="2"/>
        <v/>
      </c>
      <c r="Y23" s="28">
        <f t="shared" si="3"/>
        <v>8.9668054548127096E-3</v>
      </c>
      <c r="Z23" s="27">
        <f t="shared" si="4"/>
        <v>-5.7092162726056495E-4</v>
      </c>
      <c r="AA23" s="27" t="str">
        <f t="shared" si="5"/>
        <v/>
      </c>
      <c r="AB23" s="31">
        <f t="shared" si="6"/>
        <v>0.36865722705786103</v>
      </c>
      <c r="AC23" s="32">
        <f t="shared" si="7"/>
        <v>5.9474643263783301E-2</v>
      </c>
      <c r="AD23" s="32" t="str">
        <f t="shared" si="8"/>
        <v/>
      </c>
      <c r="AE23" s="28">
        <f t="shared" si="9"/>
        <v>0.42813187032164435</v>
      </c>
      <c r="AF23" s="42">
        <f t="shared" si="11"/>
        <v>19644.393798471599</v>
      </c>
    </row>
    <row r="24" spans="1:32" x14ac:dyDescent="0.25">
      <c r="A24" t="s">
        <v>75</v>
      </c>
      <c r="B24" t="s">
        <v>76</v>
      </c>
      <c r="D24" t="str">
        <f>VLOOKUP(F24,Crossref!$A$17:$B$21,2,FALSE)</f>
        <v>src_01</v>
      </c>
      <c r="E24" t="str">
        <f t="shared" si="10"/>
        <v>A. SacramentoSmith</v>
      </c>
      <c r="F24" s="14" t="s">
        <v>54</v>
      </c>
      <c r="G24" s="14" t="s">
        <v>35</v>
      </c>
      <c r="H24" s="14" t="s">
        <v>19</v>
      </c>
      <c r="I24" s="14" t="s">
        <v>5</v>
      </c>
      <c r="J24" s="28">
        <f>_xlfn.IFNA(VLOOKUP($G24&amp;$A24&amp;$D24,Low2x!$A$2:$N$141,13,FALSE),"")</f>
        <v>6.5487601922102304E-2</v>
      </c>
      <c r="K24" s="44">
        <f>_xlfn.IFNA(VLOOKUP($G24&amp;$A24&amp;$D24,Low2x!$A$2:$N$141,11,FALSE),"")</f>
        <v>30386.400926615901</v>
      </c>
      <c r="L24" s="27">
        <f>_xlfn.IFNA(VLOOKUP($G24&amp;$B24&amp;$D24,Low2x!$A$2:$N$141,13,FALSE),"")</f>
        <v>9.5676068809107308E-3</v>
      </c>
      <c r="M24" s="51">
        <f>_xlfn.IFNA(VLOOKUP($G24&amp;$B24&amp;$D24,Low2x!$A$2:$N$141,11,FALSE),"")</f>
        <v>30386.400926615901</v>
      </c>
      <c r="N24" s="27" t="str">
        <f>_xlfn.IFNA(VLOOKUP($G24&amp;$C24&amp;$D24,Low2x!$A$2:$N$141,13,FALSE),"")</f>
        <v/>
      </c>
      <c r="O24" s="48" t="str">
        <f>_xlfn.IFNA(VLOOKUP($G24&amp;$C24&amp;$D24,Low2x!$A$2:$N$141,11,FALSE),"")</f>
        <v/>
      </c>
      <c r="P24" s="28">
        <f>_xlfn.IFNA(VLOOKUP($G24&amp;$A24&amp;$D24,High8x!$A$2:$N$141,13,FALSE),"")</f>
        <v>0.243615541818716</v>
      </c>
      <c r="Q24" s="51">
        <f>_xlfn.IFNA(VLOOKUP($G24&amp;$A24&amp;$D24,High8x!$A$2:$N$141,11,FALSE),"")</f>
        <v>30386.400926615901</v>
      </c>
      <c r="R24" s="27">
        <f>_xlfn.IFNA(VLOOKUP($G24&amp;$B24&amp;$D24,High8x!$A$2:$N$141,13,FALSE),"")</f>
        <v>3.9409617205243899E-2</v>
      </c>
      <c r="S24" s="51">
        <f>_xlfn.IFNA(VLOOKUP($G24&amp;$B24&amp;$D24,High8x!$A$2:$N$141,11,FALSE),"")</f>
        <v>30386.400926615901</v>
      </c>
      <c r="T24" s="27" t="str">
        <f>_xlfn.IFNA(VLOOKUP($G24&amp;$C24&amp;$D24,High8x!$A$2:$N$141,13,FALSE),"")</f>
        <v/>
      </c>
      <c r="U24" s="48" t="str">
        <f>_xlfn.IFNA(VLOOKUP($G24&amp;$C24&amp;$D24,High8x!$A$2:$N$141,11,FALSE),"")</f>
        <v/>
      </c>
      <c r="V24" s="28">
        <f t="shared" si="0"/>
        <v>3.620486583264506E-4</v>
      </c>
      <c r="W24" s="27">
        <f t="shared" si="1"/>
        <v>6.0654492529132454E-5</v>
      </c>
      <c r="X24" s="27" t="str">
        <f t="shared" si="2"/>
        <v/>
      </c>
      <c r="Y24" s="28">
        <f t="shared" si="3"/>
        <v>6.1116219565643948E-3</v>
      </c>
      <c r="Z24" s="27">
        <f t="shared" si="4"/>
        <v>-3.7972989386698963E-4</v>
      </c>
      <c r="AA24" s="27" t="str">
        <f t="shared" si="5"/>
        <v/>
      </c>
      <c r="AB24" s="31">
        <f t="shared" si="6"/>
        <v>0.243615541818716</v>
      </c>
      <c r="AC24" s="32">
        <f t="shared" si="7"/>
        <v>3.9409617205243899E-2</v>
      </c>
      <c r="AD24" s="32" t="str">
        <f t="shared" si="8"/>
        <v/>
      </c>
      <c r="AE24" s="28">
        <f t="shared" si="9"/>
        <v>0.28302515902395992</v>
      </c>
      <c r="AF24" s="42">
        <f t="shared" si="11"/>
        <v>30386.400926615901</v>
      </c>
    </row>
    <row r="25" spans="1:32" x14ac:dyDescent="0.25">
      <c r="A25" t="s">
        <v>75</v>
      </c>
      <c r="B25" t="s">
        <v>76</v>
      </c>
      <c r="D25" t="str">
        <f>VLOOKUP(F25,Crossref!$A$17:$B$21,2,FALSE)</f>
        <v>src_01</v>
      </c>
      <c r="E25" t="str">
        <f t="shared" si="10"/>
        <v>A. SacramentoMar_and_Koenig_0TO17</v>
      </c>
      <c r="F25" s="14" t="s">
        <v>54</v>
      </c>
      <c r="G25" s="14" t="s">
        <v>36</v>
      </c>
      <c r="H25" s="14" t="s">
        <v>4</v>
      </c>
      <c r="I25" s="14" t="s">
        <v>20</v>
      </c>
      <c r="J25" s="28">
        <f>_xlfn.IFNA(VLOOKUP($G25&amp;$A25&amp;$D25,Low2x!$A$2:$N$141,13,FALSE),"")</f>
        <v>0.53121962196864103</v>
      </c>
      <c r="K25" s="44">
        <f>_xlfn.IFNA(VLOOKUP($G25&amp;$A25&amp;$D25,Low2x!$A$2:$N$141,11,FALSE),"")</f>
        <v>5859.0171354842896</v>
      </c>
      <c r="L25" s="27">
        <f>_xlfn.IFNA(VLOOKUP($G25&amp;$B25&amp;$D25,Low2x!$A$2:$N$141,13,FALSE),"")</f>
        <v>8.2700036498723303E-2</v>
      </c>
      <c r="M25" s="51">
        <f>_xlfn.IFNA(VLOOKUP($G25&amp;$B25&amp;$D25,Low2x!$A$2:$N$141,11,FALSE),"")</f>
        <v>5859.0171354842896</v>
      </c>
      <c r="N25" s="27" t="str">
        <f>_xlfn.IFNA(VLOOKUP($G25&amp;$C25&amp;$D25,Low2x!$A$2:$N$141,13,FALSE),"")</f>
        <v/>
      </c>
      <c r="O25" s="48" t="str">
        <f>_xlfn.IFNA(VLOOKUP($G25&amp;$C25&amp;$D25,Low2x!$A$2:$N$141,11,FALSE),"")</f>
        <v/>
      </c>
      <c r="P25" s="28">
        <f>_xlfn.IFNA(VLOOKUP($G25&amp;$A25&amp;$D25,High8x!$A$2:$N$141,13,FALSE),"")</f>
        <v>1.9794919491698</v>
      </c>
      <c r="Q25" s="51">
        <f>_xlfn.IFNA(VLOOKUP($G25&amp;$A25&amp;$D25,High8x!$A$2:$N$141,11,FALSE),"")</f>
        <v>5859.0171354842896</v>
      </c>
      <c r="R25" s="27">
        <f>_xlfn.IFNA(VLOOKUP($G25&amp;$B25&amp;$D25,High8x!$A$2:$N$141,13,FALSE),"")</f>
        <v>0.340561282512854</v>
      </c>
      <c r="S25" s="51">
        <f>_xlfn.IFNA(VLOOKUP($G25&amp;$B25&amp;$D25,High8x!$A$2:$N$141,11,FALSE),"")</f>
        <v>5859.0171354842896</v>
      </c>
      <c r="T25" s="27" t="str">
        <f>_xlfn.IFNA(VLOOKUP($G25&amp;$C25&amp;$D25,High8x!$A$2:$N$141,13,FALSE),"")</f>
        <v/>
      </c>
      <c r="U25" s="48" t="str">
        <f>_xlfn.IFNA(VLOOKUP($G25&amp;$C25&amp;$D25,High8x!$A$2:$N$141,11,FALSE),"")</f>
        <v/>
      </c>
      <c r="V25" s="28">
        <f t="shared" si="0"/>
        <v>2.9436429414657701E-3</v>
      </c>
      <c r="W25" s="27">
        <f t="shared" si="1"/>
        <v>5.2410822360595668E-4</v>
      </c>
      <c r="X25" s="27" t="str">
        <f t="shared" si="2"/>
        <v/>
      </c>
      <c r="Y25" s="28">
        <f t="shared" si="3"/>
        <v>4.8462179568254715E-2</v>
      </c>
      <c r="Z25" s="27">
        <f t="shared" si="4"/>
        <v>-3.2537121726535778E-3</v>
      </c>
      <c r="AA25" s="27" t="str">
        <f t="shared" si="5"/>
        <v/>
      </c>
      <c r="AB25" s="31">
        <f t="shared" si="6"/>
        <v>1.9794919491698</v>
      </c>
      <c r="AC25" s="32">
        <f t="shared" si="7"/>
        <v>0.340561282512854</v>
      </c>
      <c r="AD25" s="32" t="str">
        <f t="shared" si="8"/>
        <v/>
      </c>
      <c r="AE25" s="28">
        <f t="shared" si="9"/>
        <v>2.3200532316826541</v>
      </c>
      <c r="AF25" s="42">
        <f t="shared" si="11"/>
        <v>5859.0171354842896</v>
      </c>
    </row>
    <row r="26" spans="1:32" x14ac:dyDescent="0.25">
      <c r="A26" t="s">
        <v>75</v>
      </c>
      <c r="B26" t="s">
        <v>76</v>
      </c>
      <c r="D26" t="str">
        <f>VLOOKUP(F26,Crossref!$A$17:$B$21,2,FALSE)</f>
        <v>src_01</v>
      </c>
      <c r="E26" t="str">
        <f t="shared" si="10"/>
        <v>A. SacramentoMar_and_Koenig_18TO99</v>
      </c>
      <c r="F26" s="14" t="s">
        <v>54</v>
      </c>
      <c r="G26" s="14" t="s">
        <v>37</v>
      </c>
      <c r="H26" s="14" t="s">
        <v>4</v>
      </c>
      <c r="I26" s="14" t="s">
        <v>21</v>
      </c>
      <c r="J26" s="28">
        <f>_xlfn.IFNA(VLOOKUP($G26&amp;$A26&amp;$D26,Low2x!$A$2:$N$141,13,FALSE),"")</f>
        <v>0.86360211937489995</v>
      </c>
      <c r="K26" s="44">
        <f>_xlfn.IFNA(VLOOKUP($G26&amp;$A26&amp;$D26,Low2x!$A$2:$N$141,11,FALSE),"")</f>
        <v>12559.5241763002</v>
      </c>
      <c r="L26" s="27">
        <f>_xlfn.IFNA(VLOOKUP($G26&amp;$B26&amp;$D26,Low2x!$A$2:$N$141,13,FALSE),"")</f>
        <v>0.13466824712684999</v>
      </c>
      <c r="M26" s="51">
        <f>_xlfn.IFNA(VLOOKUP($G26&amp;$B26&amp;$D26,Low2x!$A$2:$N$141,11,FALSE),"")</f>
        <v>12559.5241763002</v>
      </c>
      <c r="N26" s="27" t="str">
        <f>_xlfn.IFNA(VLOOKUP($G26&amp;$C26&amp;$D26,Low2x!$A$2:$N$141,13,FALSE),"")</f>
        <v/>
      </c>
      <c r="O26" s="48" t="str">
        <f>_xlfn.IFNA(VLOOKUP($G26&amp;$C26&amp;$D26,Low2x!$A$2:$N$141,11,FALSE),"")</f>
        <v/>
      </c>
      <c r="P26" s="28">
        <f>_xlfn.IFNA(VLOOKUP($G26&amp;$A26&amp;$D26,High8x!$A$2:$N$141,13,FALSE),"")</f>
        <v>3.2063871160802702</v>
      </c>
      <c r="Q26" s="51">
        <f>_xlfn.IFNA(VLOOKUP($G26&amp;$A26&amp;$D26,High8x!$A$2:$N$141,11,FALSE),"")</f>
        <v>12559.5241763002</v>
      </c>
      <c r="R26" s="27">
        <f>_xlfn.IFNA(VLOOKUP($G26&amp;$B26&amp;$D26,High8x!$A$2:$N$141,13,FALSE),"")</f>
        <v>0.55473874599365502</v>
      </c>
      <c r="S26" s="51">
        <f>_xlfn.IFNA(VLOOKUP($G26&amp;$B26&amp;$D26,High8x!$A$2:$N$141,11,FALSE),"")</f>
        <v>12559.5241763002</v>
      </c>
      <c r="T26" s="27" t="str">
        <f>_xlfn.IFNA(VLOOKUP($G26&amp;$C26&amp;$D26,High8x!$A$2:$N$141,13,FALSE),"")</f>
        <v/>
      </c>
      <c r="U26" s="48" t="str">
        <f>_xlfn.IFNA(VLOOKUP($G26&amp;$C26&amp;$D26,High8x!$A$2:$N$141,11,FALSE),"")</f>
        <v/>
      </c>
      <c r="V26" s="28">
        <f t="shared" si="0"/>
        <v>4.7617581233848991E-3</v>
      </c>
      <c r="W26" s="27">
        <f t="shared" si="1"/>
        <v>8.5380182696505086E-4</v>
      </c>
      <c r="X26" s="27" t="str">
        <f t="shared" si="2"/>
        <v/>
      </c>
      <c r="Y26" s="28">
        <f t="shared" si="3"/>
        <v>8.2673787139776245E-2</v>
      </c>
      <c r="Z26" s="27">
        <f t="shared" si="4"/>
        <v>-5.35525249541835E-3</v>
      </c>
      <c r="AA26" s="27" t="str">
        <f t="shared" si="5"/>
        <v/>
      </c>
      <c r="AB26" s="31">
        <f t="shared" si="6"/>
        <v>3.2063871160802702</v>
      </c>
      <c r="AC26" s="32">
        <f t="shared" si="7"/>
        <v>0.55473874599365502</v>
      </c>
      <c r="AD26" s="32" t="str">
        <f t="shared" si="8"/>
        <v/>
      </c>
      <c r="AE26" s="28">
        <f t="shared" si="9"/>
        <v>3.761125862073925</v>
      </c>
      <c r="AF26" s="42">
        <f t="shared" si="11"/>
        <v>12559.5241763002</v>
      </c>
    </row>
    <row r="27" spans="1:32" x14ac:dyDescent="0.25">
      <c r="A27" t="s">
        <v>73</v>
      </c>
      <c r="C27" t="s">
        <v>74</v>
      </c>
      <c r="D27" t="str">
        <f>VLOOKUP(F27,Crossref!$A$17:$B$21,2,FALSE)</f>
        <v>src_02</v>
      </c>
      <c r="E27" t="str">
        <f t="shared" si="10"/>
        <v>B. Rancho CordovaMar</v>
      </c>
      <c r="F27" s="15" t="s">
        <v>55</v>
      </c>
      <c r="G27" s="15" t="s">
        <v>24</v>
      </c>
      <c r="H27" s="15" t="s">
        <v>4</v>
      </c>
      <c r="I27" s="15" t="s">
        <v>5</v>
      </c>
      <c r="J27" s="28">
        <f>_xlfn.IFNA(VLOOKUP($G27&amp;$A27&amp;$D27,Low2x!$A$2:$N$141,13,FALSE),"")</f>
        <v>7.8372372056702902E-2</v>
      </c>
      <c r="K27" s="44">
        <f>_xlfn.IFNA(VLOOKUP($G27&amp;$A27&amp;$D27,Low2x!$A$2:$N$141,11,FALSE),"")</f>
        <v>18418.544183603201</v>
      </c>
      <c r="L27" s="27" t="str">
        <f>_xlfn.IFNA(VLOOKUP($G27&amp;$B27&amp;$D27,Low2x!$A$2:$N$141,13,FALSE),"")</f>
        <v/>
      </c>
      <c r="M27" s="51" t="str">
        <f>_xlfn.IFNA(VLOOKUP($G27&amp;$B27&amp;$D27,Low2x!$A$2:$N$141,11,FALSE),"")</f>
        <v/>
      </c>
      <c r="N27" s="27">
        <f>_xlfn.IFNA(VLOOKUP($G27&amp;$C27&amp;$D27,Low2x!$A$2:$N$141,13,FALSE),"")</f>
        <v>1.6341688288159499</v>
      </c>
      <c r="O27" s="48">
        <f>_xlfn.IFNA(VLOOKUP($G27&amp;$C27&amp;$D27,Low2x!$A$2:$N$141,11,FALSE),"")</f>
        <v>18418.544183603201</v>
      </c>
      <c r="P27" s="28">
        <f>_xlfn.IFNA(VLOOKUP($G27&amp;$A27&amp;$D27,High8x!$A$2:$N$141,13,FALSE),"")</f>
        <v>0.31337957223357799</v>
      </c>
      <c r="Q27" s="51">
        <f>_xlfn.IFNA(VLOOKUP($G27&amp;$A27&amp;$D27,High8x!$A$2:$N$141,11,FALSE),"")</f>
        <v>18418.544183603201</v>
      </c>
      <c r="R27" s="27" t="str">
        <f>_xlfn.IFNA(VLOOKUP($G27&amp;$B27&amp;$D27,High8x!$A$2:$N$141,13,FALSE),"")</f>
        <v/>
      </c>
      <c r="S27" s="51" t="str">
        <f>_xlfn.IFNA(VLOOKUP($G27&amp;$B27&amp;$D27,High8x!$A$2:$N$141,11,FALSE),"")</f>
        <v/>
      </c>
      <c r="T27" s="27">
        <f>_xlfn.IFNA(VLOOKUP($G27&amp;$C27&amp;$D27,High8x!$A$2:$N$141,13,FALSE),"")</f>
        <v>6.5338217215584198</v>
      </c>
      <c r="U27" s="48">
        <f>_xlfn.IFNA(VLOOKUP($G27&amp;$C27&amp;$D27,High8x!$A$2:$N$141,11,FALSE),"")</f>
        <v>18418.544183603201</v>
      </c>
      <c r="V27" s="28">
        <f t="shared" si="0"/>
        <v>4.776569109286079E-4</v>
      </c>
      <c r="W27" s="27" t="str">
        <f t="shared" si="1"/>
        <v/>
      </c>
      <c r="X27" s="27">
        <f t="shared" si="2"/>
        <v>9.9586440909399786E-3</v>
      </c>
      <c r="Y27" s="28">
        <f t="shared" si="3"/>
        <v>3.6638664411225985E-5</v>
      </c>
      <c r="Z27" s="27" t="str">
        <f t="shared" si="4"/>
        <v/>
      </c>
      <c r="AA27" s="27">
        <f t="shared" si="5"/>
        <v>9.511979017942096E-4</v>
      </c>
      <c r="AB27" s="31">
        <f t="shared" si="6"/>
        <v>0.31337957223357799</v>
      </c>
      <c r="AC27" s="32" t="str">
        <f t="shared" si="7"/>
        <v/>
      </c>
      <c r="AD27" s="32">
        <f t="shared" si="8"/>
        <v>6.5338217215584198</v>
      </c>
      <c r="AE27" s="28">
        <f t="shared" si="9"/>
        <v>6.8472012937919979</v>
      </c>
      <c r="AF27" s="42">
        <f t="shared" si="11"/>
        <v>18418.544183603201</v>
      </c>
    </row>
    <row r="28" spans="1:32" x14ac:dyDescent="0.25">
      <c r="A28" t="s">
        <v>73</v>
      </c>
      <c r="C28" t="s">
        <v>74</v>
      </c>
      <c r="D28" t="str">
        <f>VLOOKUP(F28,Crossref!$A$17:$B$21,2,FALSE)</f>
        <v>src_02</v>
      </c>
      <c r="E28" t="str">
        <f t="shared" si="10"/>
        <v>B. Rancho CordovaKrewski</v>
      </c>
      <c r="F28" s="15" t="s">
        <v>55</v>
      </c>
      <c r="G28" s="15" t="s">
        <v>25</v>
      </c>
      <c r="H28" s="15" t="s">
        <v>6</v>
      </c>
      <c r="I28" s="15" t="s">
        <v>7</v>
      </c>
      <c r="J28" s="28">
        <f>_xlfn.IFNA(VLOOKUP($G28&amp;$A28&amp;$D28,Low2x!$A$2:$N$141,13,FALSE),"")</f>
        <v>0.18273443488333299</v>
      </c>
      <c r="K28" s="44">
        <f>_xlfn.IFNA(VLOOKUP($G28&amp;$A28&amp;$D28,Low2x!$A$2:$N$141,11,FALSE),"")</f>
        <v>44766.150258016802</v>
      </c>
      <c r="L28" s="27" t="str">
        <f>_xlfn.IFNA(VLOOKUP($G28&amp;$B28&amp;$D28,Low2x!$A$2:$N$141,13,FALSE),"")</f>
        <v/>
      </c>
      <c r="M28" s="51" t="str">
        <f>_xlfn.IFNA(VLOOKUP($G28&amp;$B28&amp;$D28,Low2x!$A$2:$N$141,11,FALSE),"")</f>
        <v/>
      </c>
      <c r="N28" s="27">
        <f>_xlfn.IFNA(VLOOKUP($G28&amp;$C28&amp;$D28,Low2x!$A$2:$N$141,13,FALSE),"")</f>
        <v>4.10961124915515</v>
      </c>
      <c r="O28" s="48">
        <f>_xlfn.IFNA(VLOOKUP($G28&amp;$C28&amp;$D28,Low2x!$A$2:$N$141,11,FALSE),"")</f>
        <v>44766.150258016802</v>
      </c>
      <c r="P28" s="28">
        <f>_xlfn.IFNA(VLOOKUP($G28&amp;$A28&amp;$D28,High8x!$A$2:$N$141,13,FALSE),"")</f>
        <v>0.73100203455222001</v>
      </c>
      <c r="Q28" s="51">
        <f>_xlfn.IFNA(VLOOKUP($G28&amp;$A28&amp;$D28,High8x!$A$2:$N$141,11,FALSE),"")</f>
        <v>44766.150258016802</v>
      </c>
      <c r="R28" s="27" t="str">
        <f>_xlfn.IFNA(VLOOKUP($G28&amp;$B28&amp;$D28,High8x!$A$2:$N$141,13,FALSE),"")</f>
        <v/>
      </c>
      <c r="S28" s="51" t="str">
        <f>_xlfn.IFNA(VLOOKUP($G28&amp;$B28&amp;$D28,High8x!$A$2:$N$141,11,FALSE),"")</f>
        <v/>
      </c>
      <c r="T28" s="27">
        <f>_xlfn.IFNA(VLOOKUP($G28&amp;$C28&amp;$D28,High8x!$A$2:$N$141,13,FALSE),"")</f>
        <v>16.4520066136777</v>
      </c>
      <c r="U28" s="48">
        <f>_xlfn.IFNA(VLOOKUP($G28&amp;$C28&amp;$D28,High8x!$A$2:$N$141,11,FALSE),"")</f>
        <v>44766.150258016802</v>
      </c>
      <c r="V28" s="28">
        <f t="shared" si="0"/>
        <v>1.1143650399774126E-3</v>
      </c>
      <c r="W28" s="27" t="str">
        <f t="shared" si="1"/>
        <v/>
      </c>
      <c r="X28" s="27">
        <f t="shared" si="2"/>
        <v>2.5086169440086483E-2</v>
      </c>
      <c r="Y28" s="28">
        <f t="shared" si="3"/>
        <v>-2.1431672962646253E-5</v>
      </c>
      <c r="Z28" s="27" t="str">
        <f t="shared" si="4"/>
        <v/>
      </c>
      <c r="AA28" s="27">
        <f t="shared" si="5"/>
        <v>-4.520539019033265E-3</v>
      </c>
      <c r="AB28" s="31">
        <f t="shared" si="6"/>
        <v>0.73100203455222001</v>
      </c>
      <c r="AC28" s="32" t="str">
        <f t="shared" si="7"/>
        <v/>
      </c>
      <c r="AD28" s="32">
        <f t="shared" si="8"/>
        <v>16.4520066136777</v>
      </c>
      <c r="AE28" s="28">
        <f t="shared" si="9"/>
        <v>17.183008648229919</v>
      </c>
      <c r="AF28" s="42">
        <f t="shared" si="11"/>
        <v>44766.150258016802</v>
      </c>
    </row>
    <row r="29" spans="1:32" x14ac:dyDescent="0.25">
      <c r="A29" t="s">
        <v>73</v>
      </c>
      <c r="C29" t="s">
        <v>74</v>
      </c>
      <c r="D29" t="str">
        <f>VLOOKUP(F29,Crossref!$A$17:$B$21,2,FALSE)</f>
        <v>src_02</v>
      </c>
      <c r="E29" t="str">
        <f t="shared" si="10"/>
        <v>B. Rancho CordovaSheppard</v>
      </c>
      <c r="F29" s="15" t="s">
        <v>55</v>
      </c>
      <c r="G29" s="15" t="s">
        <v>26</v>
      </c>
      <c r="H29" s="15" t="s">
        <v>8</v>
      </c>
      <c r="I29" s="15" t="s">
        <v>9</v>
      </c>
      <c r="J29" s="28">
        <f>_xlfn.IFNA(VLOOKUP($G29&amp;$A29&amp;$D29,Low2x!$A$2:$N$141,13,FALSE),"")</f>
        <v>5.0099054503191303E-3</v>
      </c>
      <c r="K29" s="44">
        <f>_xlfn.IFNA(VLOOKUP($G29&amp;$A29&amp;$D29,Low2x!$A$2:$N$141,11,FALSE),"")</f>
        <v>1846.25304728231</v>
      </c>
      <c r="L29" s="27" t="str">
        <f>_xlfn.IFNA(VLOOKUP($G29&amp;$B29&amp;$D29,Low2x!$A$2:$N$141,13,FALSE),"")</f>
        <v/>
      </c>
      <c r="M29" s="51" t="str">
        <f>_xlfn.IFNA(VLOOKUP($G29&amp;$B29&amp;$D29,Low2x!$A$2:$N$141,11,FALSE),"")</f>
        <v/>
      </c>
      <c r="N29" s="27">
        <f>_xlfn.IFNA(VLOOKUP($G29&amp;$C29&amp;$D29,Low2x!$A$2:$N$141,13,FALSE),"")</f>
        <v>0.10508942972056701</v>
      </c>
      <c r="O29" s="48">
        <f>_xlfn.IFNA(VLOOKUP($G29&amp;$C29&amp;$D29,Low2x!$A$2:$N$141,11,FALSE),"")</f>
        <v>1846.25304728231</v>
      </c>
      <c r="P29" s="28">
        <f>_xlfn.IFNA(VLOOKUP($G29&amp;$A29&amp;$D29,High8x!$A$2:$N$141,13,FALSE),"")</f>
        <v>2.0021922490109301E-2</v>
      </c>
      <c r="Q29" s="51">
        <f>_xlfn.IFNA(VLOOKUP($G29&amp;$A29&amp;$D29,High8x!$A$2:$N$141,11,FALSE),"")</f>
        <v>1846.25304728231</v>
      </c>
      <c r="R29" s="27" t="str">
        <f>_xlfn.IFNA(VLOOKUP($G29&amp;$B29&amp;$D29,High8x!$A$2:$N$141,13,FALSE),"")</f>
        <v/>
      </c>
      <c r="S29" s="51" t="str">
        <f>_xlfn.IFNA(VLOOKUP($G29&amp;$B29&amp;$D29,High8x!$A$2:$N$141,11,FALSE),"")</f>
        <v/>
      </c>
      <c r="T29" s="27">
        <f>_xlfn.IFNA(VLOOKUP($G29&amp;$C29&amp;$D29,High8x!$A$2:$N$141,13,FALSE),"")</f>
        <v>0.42048738539339398</v>
      </c>
      <c r="U29" s="48">
        <f>_xlfn.IFNA(VLOOKUP($G29&amp;$C29&amp;$D29,High8x!$A$2:$N$141,11,FALSE),"")</f>
        <v>1846.25304728231</v>
      </c>
      <c r="V29" s="28">
        <f t="shared" ref="V29:V71" si="12">IFERROR((P29-J29)/($F$8-$F$7),"")</f>
        <v>3.0512229755671077E-5</v>
      </c>
      <c r="W29" s="27" t="str">
        <f t="shared" si="1"/>
        <v/>
      </c>
      <c r="X29" s="27">
        <f t="shared" si="2"/>
        <v>6.4105275543257514E-4</v>
      </c>
      <c r="Y29" s="28">
        <f t="shared" si="3"/>
        <v>5.8997703890756314E-6</v>
      </c>
      <c r="Z29" s="27" t="str">
        <f t="shared" si="4"/>
        <v/>
      </c>
      <c r="AA29" s="27">
        <f t="shared" si="5"/>
        <v>-4.3222170375334379E-5</v>
      </c>
      <c r="AB29" s="31">
        <f t="shared" si="6"/>
        <v>2.0021922490109301E-2</v>
      </c>
      <c r="AC29" s="32" t="str">
        <f t="shared" si="7"/>
        <v/>
      </c>
      <c r="AD29" s="32">
        <f t="shared" si="8"/>
        <v>0.42048738539339398</v>
      </c>
      <c r="AE29" s="28">
        <f t="shared" si="9"/>
        <v>0.44050930788350329</v>
      </c>
      <c r="AF29" s="42">
        <f t="shared" si="11"/>
        <v>1846.25304728231</v>
      </c>
    </row>
    <row r="30" spans="1:32" x14ac:dyDescent="0.25">
      <c r="A30" t="s">
        <v>73</v>
      </c>
      <c r="C30" t="s">
        <v>74</v>
      </c>
      <c r="D30" t="str">
        <f>VLOOKUP(F30,Crossref!$A$17:$B$21,2,FALSE)</f>
        <v>src_02</v>
      </c>
      <c r="E30" t="str">
        <f t="shared" si="10"/>
        <v>B. Rancho CordovaBell</v>
      </c>
      <c r="F30" s="15" t="s">
        <v>55</v>
      </c>
      <c r="G30" s="15" t="s">
        <v>27</v>
      </c>
      <c r="H30" s="15" t="s">
        <v>10</v>
      </c>
      <c r="I30" s="15" t="s">
        <v>11</v>
      </c>
      <c r="J30" s="28">
        <f>_xlfn.IFNA(VLOOKUP($G30&amp;$A30&amp;$D30,Low2x!$A$2:$N$141,13,FALSE),"")</f>
        <v>1.50227748457593E-2</v>
      </c>
      <c r="K30" s="44">
        <f>_xlfn.IFNA(VLOOKUP($G30&amp;$A30&amp;$D30,Low2x!$A$2:$N$141,11,FALSE),"")</f>
        <v>24036.680715141702</v>
      </c>
      <c r="L30" s="27" t="str">
        <f>_xlfn.IFNA(VLOOKUP($G30&amp;$B30&amp;$D30,Low2x!$A$2:$N$141,13,FALSE),"")</f>
        <v/>
      </c>
      <c r="M30" s="51" t="str">
        <f>_xlfn.IFNA(VLOOKUP($G30&amp;$B30&amp;$D30,Low2x!$A$2:$N$141,11,FALSE),"")</f>
        <v/>
      </c>
      <c r="N30" s="27">
        <f>_xlfn.IFNA(VLOOKUP($G30&amp;$C30&amp;$D30,Low2x!$A$2:$N$141,13,FALSE),"")</f>
        <v>0.35306292070231898</v>
      </c>
      <c r="O30" s="48">
        <f>_xlfn.IFNA(VLOOKUP($G30&amp;$C30&amp;$D30,Low2x!$A$2:$N$141,11,FALSE),"")</f>
        <v>24036.680715141702</v>
      </c>
      <c r="P30" s="28">
        <f>_xlfn.IFNA(VLOOKUP($G30&amp;$A30&amp;$D30,High8x!$A$2:$N$141,13,FALSE),"")</f>
        <v>6.0009015018295801E-2</v>
      </c>
      <c r="Q30" s="51">
        <f>_xlfn.IFNA(VLOOKUP($G30&amp;$A30&amp;$D30,High8x!$A$2:$N$141,11,FALSE),"")</f>
        <v>24036.680715141702</v>
      </c>
      <c r="R30" s="27" t="str">
        <f>_xlfn.IFNA(VLOOKUP($G30&amp;$B30&amp;$D30,High8x!$A$2:$N$141,13,FALSE),"")</f>
        <v/>
      </c>
      <c r="S30" s="51" t="str">
        <f>_xlfn.IFNA(VLOOKUP($G30&amp;$B30&amp;$D30,High8x!$A$2:$N$141,11,FALSE),"")</f>
        <v/>
      </c>
      <c r="T30" s="27">
        <f>_xlfn.IFNA(VLOOKUP($G30&amp;$C30&amp;$D30,High8x!$A$2:$N$141,13,FALSE),"")</f>
        <v>1.41673770764697</v>
      </c>
      <c r="U30" s="48">
        <f>_xlfn.IFNA(VLOOKUP($G30&amp;$C30&amp;$D30,High8x!$A$2:$N$141,11,FALSE),"")</f>
        <v>24036.680715141702</v>
      </c>
      <c r="V30" s="28">
        <f t="shared" si="12"/>
        <v>9.1435447505155499E-5</v>
      </c>
      <c r="W30" s="27" t="str">
        <f t="shared" si="1"/>
        <v/>
      </c>
      <c r="X30" s="27">
        <f t="shared" si="2"/>
        <v>2.1619406238712418E-3</v>
      </c>
      <c r="Y30" s="28">
        <f t="shared" si="3"/>
        <v>2.7361454913797656E-5</v>
      </c>
      <c r="Z30" s="27" t="str">
        <f t="shared" si="4"/>
        <v/>
      </c>
      <c r="AA30" s="27">
        <f t="shared" si="5"/>
        <v>-1.4953416125644825E-3</v>
      </c>
      <c r="AB30" s="31">
        <f t="shared" si="6"/>
        <v>6.0009015018295801E-2</v>
      </c>
      <c r="AC30" s="32" t="str">
        <f t="shared" si="7"/>
        <v/>
      </c>
      <c r="AD30" s="32">
        <f t="shared" si="8"/>
        <v>1.41673770764697</v>
      </c>
      <c r="AE30" s="28">
        <f t="shared" si="9"/>
        <v>1.4767467226652657</v>
      </c>
      <c r="AF30" s="42">
        <f t="shared" si="11"/>
        <v>24036.680715141702</v>
      </c>
    </row>
    <row r="31" spans="1:32" x14ac:dyDescent="0.25">
      <c r="A31" t="s">
        <v>73</v>
      </c>
      <c r="C31" t="s">
        <v>74</v>
      </c>
      <c r="D31" t="str">
        <f>VLOOKUP(F31,Crossref!$A$17:$B$21,2,FALSE)</f>
        <v>src_02</v>
      </c>
      <c r="E31" t="str">
        <f t="shared" si="10"/>
        <v>B. Rancho CordovaZanobetti_HA</v>
      </c>
      <c r="F31" s="15" t="s">
        <v>55</v>
      </c>
      <c r="G31" s="15" t="s">
        <v>28</v>
      </c>
      <c r="H31" s="15" t="s">
        <v>12</v>
      </c>
      <c r="I31" s="15" t="s">
        <v>11</v>
      </c>
      <c r="J31" s="28">
        <f>_xlfn.IFNA(VLOOKUP($G31&amp;$A31&amp;$D31,Low2x!$A$2:$N$141,13,FALSE),"")</f>
        <v>2.74606676639805E-2</v>
      </c>
      <c r="K31" s="44">
        <f>_xlfn.IFNA(VLOOKUP($G31&amp;$A31&amp;$D31,Low2x!$A$2:$N$141,11,FALSE),"")</f>
        <v>19644.393798471599</v>
      </c>
      <c r="L31" s="27" t="str">
        <f>_xlfn.IFNA(VLOOKUP($G31&amp;$B31&amp;$D31,Low2x!$A$2:$N$141,13,FALSE),"")</f>
        <v/>
      </c>
      <c r="M31" s="51" t="str">
        <f>_xlfn.IFNA(VLOOKUP($G31&amp;$B31&amp;$D31,Low2x!$A$2:$N$141,11,FALSE),"")</f>
        <v/>
      </c>
      <c r="N31" s="27">
        <f>_xlfn.IFNA(VLOOKUP($G31&amp;$C31&amp;$D31,Low2x!$A$2:$N$141,13,FALSE),"")</f>
        <v>0.61674130198202204</v>
      </c>
      <c r="O31" s="48">
        <f>_xlfn.IFNA(VLOOKUP($G31&amp;$C31&amp;$D31,Low2x!$A$2:$N$141,11,FALSE),"")</f>
        <v>19644.393798471599</v>
      </c>
      <c r="P31" s="28">
        <f>_xlfn.IFNA(VLOOKUP($G31&amp;$A31&amp;$D31,High8x!$A$2:$N$141,13,FALSE),"")</f>
        <v>0.109864196708842</v>
      </c>
      <c r="Q31" s="51">
        <f>_xlfn.IFNA(VLOOKUP($G31&amp;$A31&amp;$D31,High8x!$A$2:$N$141,11,FALSE),"")</f>
        <v>19644.393798471599</v>
      </c>
      <c r="R31" s="27" t="str">
        <f>_xlfn.IFNA(VLOOKUP($G31&amp;$B31&amp;$D31,High8x!$A$2:$N$141,13,FALSE),"")</f>
        <v/>
      </c>
      <c r="S31" s="51" t="str">
        <f>_xlfn.IFNA(VLOOKUP($G31&amp;$B31&amp;$D31,High8x!$A$2:$N$141,11,FALSE),"")</f>
        <v/>
      </c>
      <c r="T31" s="27">
        <f>_xlfn.IFNA(VLOOKUP($G31&amp;$C31&amp;$D31,High8x!$A$2:$N$141,13,FALSE),"")</f>
        <v>2.4723744250620898</v>
      </c>
      <c r="U31" s="48">
        <f>_xlfn.IFNA(VLOOKUP($G31&amp;$C31&amp;$D31,High8x!$A$2:$N$141,11,FALSE),"")</f>
        <v>19644.393798471599</v>
      </c>
      <c r="V31" s="28">
        <f t="shared" si="12"/>
        <v>1.6748684765215751E-4</v>
      </c>
      <c r="W31" s="27" t="str">
        <f t="shared" si="1"/>
        <v/>
      </c>
      <c r="X31" s="27">
        <f t="shared" si="2"/>
        <v>3.7716120387806256E-3</v>
      </c>
      <c r="Y31" s="28">
        <f t="shared" si="3"/>
        <v>-7.1753509733318843E-6</v>
      </c>
      <c r="Z31" s="27" t="str">
        <f t="shared" si="4"/>
        <v/>
      </c>
      <c r="AA31" s="27">
        <f t="shared" si="5"/>
        <v>-1.803072378000703E-3</v>
      </c>
      <c r="AB31" s="31">
        <f t="shared" si="6"/>
        <v>0.109864196708842</v>
      </c>
      <c r="AC31" s="32" t="str">
        <f t="shared" si="7"/>
        <v/>
      </c>
      <c r="AD31" s="32">
        <f t="shared" si="8"/>
        <v>2.4723744250620898</v>
      </c>
      <c r="AE31" s="28">
        <f t="shared" si="9"/>
        <v>2.5822386217709319</v>
      </c>
      <c r="AF31" s="42">
        <f t="shared" si="11"/>
        <v>19644.393798471599</v>
      </c>
    </row>
    <row r="32" spans="1:32" x14ac:dyDescent="0.25">
      <c r="A32" t="s">
        <v>73</v>
      </c>
      <c r="C32" t="s">
        <v>74</v>
      </c>
      <c r="D32" t="str">
        <f>VLOOKUP(F32,Crossref!$A$17:$B$21,2,FALSE)</f>
        <v>src_02</v>
      </c>
      <c r="E32" t="str">
        <f t="shared" si="10"/>
        <v>B. Rancho CordovaZanobetti_18TO24</v>
      </c>
      <c r="F32" s="15" t="s">
        <v>55</v>
      </c>
      <c r="G32" s="15" t="s">
        <v>29</v>
      </c>
      <c r="H32" s="15" t="s">
        <v>13</v>
      </c>
      <c r="I32" s="15" t="s">
        <v>14</v>
      </c>
      <c r="J32" s="28">
        <f>_xlfn.IFNA(VLOOKUP($G32&amp;$A32&amp;$D32,Low2x!$A$2:$N$141,13,FALSE),"")</f>
        <v>6.5222938929881203E-6</v>
      </c>
      <c r="K32" s="44">
        <f>_xlfn.IFNA(VLOOKUP($G32&amp;$A32&amp;$D32,Low2x!$A$2:$N$141,11,FALSE),"")</f>
        <v>3.78247355874452</v>
      </c>
      <c r="L32" s="27" t="str">
        <f>_xlfn.IFNA(VLOOKUP($G32&amp;$B32&amp;$D32,Low2x!$A$2:$N$141,13,FALSE),"")</f>
        <v/>
      </c>
      <c r="M32" s="51" t="str">
        <f>_xlfn.IFNA(VLOOKUP($G32&amp;$B32&amp;$D32,Low2x!$A$2:$N$141,11,FALSE),"")</f>
        <v/>
      </c>
      <c r="N32" s="27">
        <f>_xlfn.IFNA(VLOOKUP($G32&amp;$C32&amp;$D32,Low2x!$A$2:$N$141,13,FALSE),"")</f>
        <v>1.31979274272666E-4</v>
      </c>
      <c r="O32" s="48">
        <f>_xlfn.IFNA(VLOOKUP($G32&amp;$C32&amp;$D32,Low2x!$A$2:$N$141,11,FALSE),"")</f>
        <v>3.78247355874452</v>
      </c>
      <c r="P32" s="28">
        <f>_xlfn.IFNA(VLOOKUP($G32&amp;$A32&amp;$D32,High8x!$A$2:$N$141,13,FALSE),"")</f>
        <v>2.6090671007230502E-5</v>
      </c>
      <c r="Q32" s="51">
        <f>_xlfn.IFNA(VLOOKUP($G32&amp;$A32&amp;$D32,High8x!$A$2:$N$141,11,FALSE),"")</f>
        <v>3.78247355874452</v>
      </c>
      <c r="R32" s="27" t="str">
        <f>_xlfn.IFNA(VLOOKUP($G32&amp;$B32&amp;$D32,High8x!$A$2:$N$141,13,FALSE),"")</f>
        <v/>
      </c>
      <c r="S32" s="51" t="str">
        <f>_xlfn.IFNA(VLOOKUP($G32&amp;$B32&amp;$D32,High8x!$A$2:$N$141,11,FALSE),"")</f>
        <v/>
      </c>
      <c r="T32" s="27">
        <f>_xlfn.IFNA(VLOOKUP($G32&amp;$C32&amp;$D32,High8x!$A$2:$N$141,13,FALSE),"")</f>
        <v>5.2757975827251902E-4</v>
      </c>
      <c r="U32" s="48">
        <f>_xlfn.IFNA(VLOOKUP($G32&amp;$C32&amp;$D32,High8x!$A$2:$N$141,11,FALSE),"")</f>
        <v>3.78247355874452</v>
      </c>
      <c r="V32" s="28">
        <f t="shared" si="12"/>
        <v>3.9773124215939795E-8</v>
      </c>
      <c r="W32" s="27" t="str">
        <f t="shared" si="1"/>
        <v/>
      </c>
      <c r="X32" s="27">
        <f t="shared" si="2"/>
        <v>8.0406602438994512E-7</v>
      </c>
      <c r="Y32" s="28">
        <f t="shared" si="3"/>
        <v>-4.9847842600338459E-10</v>
      </c>
      <c r="Z32" s="27" t="str">
        <f t="shared" si="4"/>
        <v/>
      </c>
      <c r="AA32" s="27">
        <f t="shared" si="5"/>
        <v>1.1244627271499164E-7</v>
      </c>
      <c r="AB32" s="31">
        <f t="shared" si="6"/>
        <v>2.6090671007230502E-5</v>
      </c>
      <c r="AC32" s="32" t="str">
        <f t="shared" si="7"/>
        <v/>
      </c>
      <c r="AD32" s="32">
        <f t="shared" si="8"/>
        <v>5.2757975827251902E-4</v>
      </c>
      <c r="AE32" s="28">
        <f t="shared" si="9"/>
        <v>5.5367042927974947E-4</v>
      </c>
      <c r="AF32" s="42">
        <f t="shared" si="11"/>
        <v>3.78247355874452</v>
      </c>
    </row>
    <row r="33" spans="1:32" x14ac:dyDescent="0.25">
      <c r="A33" t="s">
        <v>73</v>
      </c>
      <c r="C33" t="s">
        <v>74</v>
      </c>
      <c r="D33" t="str">
        <f>VLOOKUP(F33,Crossref!$A$17:$B$21,2,FALSE)</f>
        <v>src_02</v>
      </c>
      <c r="E33" t="str">
        <f t="shared" si="10"/>
        <v>B. Rancho CordovaZanobetti_25TO44</v>
      </c>
      <c r="F33" s="15" t="s">
        <v>55</v>
      </c>
      <c r="G33" s="15" t="s">
        <v>30</v>
      </c>
      <c r="H33" s="15" t="s">
        <v>13</v>
      </c>
      <c r="I33" s="15" t="s">
        <v>15</v>
      </c>
      <c r="J33" s="28">
        <f>_xlfn.IFNA(VLOOKUP($G33&amp;$A33&amp;$D33,Low2x!$A$2:$N$141,13,FALSE),"")</f>
        <v>5.7626876337057802E-4</v>
      </c>
      <c r="K33" s="44">
        <f>_xlfn.IFNA(VLOOKUP($G33&amp;$A33&amp;$D33,Low2x!$A$2:$N$141,11,FALSE),"")</f>
        <v>307.68987145640898</v>
      </c>
      <c r="L33" s="27" t="str">
        <f>_xlfn.IFNA(VLOOKUP($G33&amp;$B33&amp;$D33,Low2x!$A$2:$N$141,13,FALSE),"")</f>
        <v/>
      </c>
      <c r="M33" s="51" t="str">
        <f>_xlfn.IFNA(VLOOKUP($G33&amp;$B33&amp;$D33,Low2x!$A$2:$N$141,11,FALSE),"")</f>
        <v/>
      </c>
      <c r="N33" s="27">
        <f>_xlfn.IFNA(VLOOKUP($G33&amp;$C33&amp;$D33,Low2x!$A$2:$N$141,13,FALSE),"")</f>
        <v>1.20096212962412E-2</v>
      </c>
      <c r="O33" s="48">
        <f>_xlfn.IFNA(VLOOKUP($G33&amp;$C33&amp;$D33,Low2x!$A$2:$N$141,11,FALSE),"")</f>
        <v>307.68987145640898</v>
      </c>
      <c r="P33" s="28">
        <f>_xlfn.IFNA(VLOOKUP($G33&amp;$A33&amp;$D33,High8x!$A$2:$N$141,13,FALSE),"")</f>
        <v>2.3032467041912098E-3</v>
      </c>
      <c r="Q33" s="51">
        <f>_xlfn.IFNA(VLOOKUP($G33&amp;$A33&amp;$D33,High8x!$A$2:$N$141,11,FALSE),"")</f>
        <v>307.68987145640898</v>
      </c>
      <c r="R33" s="27" t="str">
        <f>_xlfn.IFNA(VLOOKUP($G33&amp;$B33&amp;$D33,High8x!$A$2:$N$141,13,FALSE),"")</f>
        <v/>
      </c>
      <c r="S33" s="51" t="str">
        <f>_xlfn.IFNA(VLOOKUP($G33&amp;$B33&amp;$D33,High8x!$A$2:$N$141,11,FALSE),"")</f>
        <v/>
      </c>
      <c r="T33" s="27">
        <f>_xlfn.IFNA(VLOOKUP($G33&amp;$C33&amp;$D33,High8x!$A$2:$N$141,13,FALSE),"")</f>
        <v>4.8040716128967202E-2</v>
      </c>
      <c r="U33" s="48">
        <f>_xlfn.IFNA(VLOOKUP($G33&amp;$C33&amp;$D33,High8x!$A$2:$N$141,11,FALSE),"")</f>
        <v>307.68987145640898</v>
      </c>
      <c r="V33" s="28">
        <f t="shared" si="12"/>
        <v>3.510117765895593E-6</v>
      </c>
      <c r="W33" s="27" t="str">
        <f t="shared" si="1"/>
        <v/>
      </c>
      <c r="X33" s="27">
        <f t="shared" si="2"/>
        <v>7.3233932586841459E-5</v>
      </c>
      <c r="Y33" s="28">
        <f t="shared" si="3"/>
        <v>6.0944976370061466E-7</v>
      </c>
      <c r="Z33" s="27" t="str">
        <f t="shared" si="4"/>
        <v/>
      </c>
      <c r="AA33" s="27">
        <f t="shared" si="5"/>
        <v>-7.4364800079634863E-7</v>
      </c>
      <c r="AB33" s="31">
        <f t="shared" si="6"/>
        <v>2.3032467041912098E-3</v>
      </c>
      <c r="AC33" s="32" t="str">
        <f t="shared" si="7"/>
        <v/>
      </c>
      <c r="AD33" s="32">
        <f t="shared" si="8"/>
        <v>4.8040716128967202E-2</v>
      </c>
      <c r="AE33" s="28">
        <f t="shared" si="9"/>
        <v>5.0343962833158409E-2</v>
      </c>
      <c r="AF33" s="42">
        <f t="shared" si="11"/>
        <v>307.68987145640898</v>
      </c>
    </row>
    <row r="34" spans="1:32" x14ac:dyDescent="0.25">
      <c r="A34" t="s">
        <v>73</v>
      </c>
      <c r="C34" t="s">
        <v>74</v>
      </c>
      <c r="D34" t="str">
        <f>VLOOKUP(F34,Crossref!$A$17:$B$21,2,FALSE)</f>
        <v>src_02</v>
      </c>
      <c r="E34" t="str">
        <f t="shared" si="10"/>
        <v>B. Rancho CordovaZanobetti_45TO54</v>
      </c>
      <c r="F34" s="15" t="s">
        <v>55</v>
      </c>
      <c r="G34" s="15" t="s">
        <v>31</v>
      </c>
      <c r="H34" s="15" t="s">
        <v>13</v>
      </c>
      <c r="I34" s="15" t="s">
        <v>16</v>
      </c>
      <c r="J34" s="28">
        <f>_xlfn.IFNA(VLOOKUP($G34&amp;$A34&amp;$D34,Low2x!$A$2:$N$141,13,FALSE),"")</f>
        <v>1.4450944231173401E-3</v>
      </c>
      <c r="K34" s="44">
        <f>_xlfn.IFNA(VLOOKUP($G34&amp;$A34&amp;$D34,Low2x!$A$2:$N$141,11,FALSE),"")</f>
        <v>741.20718710884796</v>
      </c>
      <c r="L34" s="27" t="str">
        <f>_xlfn.IFNA(VLOOKUP($G34&amp;$B34&amp;$D34,Low2x!$A$2:$N$141,13,FALSE),"")</f>
        <v/>
      </c>
      <c r="M34" s="51" t="str">
        <f>_xlfn.IFNA(VLOOKUP($G34&amp;$B34&amp;$D34,Low2x!$A$2:$N$141,11,FALSE),"")</f>
        <v/>
      </c>
      <c r="N34" s="27">
        <f>_xlfn.IFNA(VLOOKUP($G34&amp;$C34&amp;$D34,Low2x!$A$2:$N$141,13,FALSE),"")</f>
        <v>3.1098870523473598E-2</v>
      </c>
      <c r="O34" s="48">
        <f>_xlfn.IFNA(VLOOKUP($G34&amp;$C34&amp;$D34,Low2x!$A$2:$N$141,11,FALSE),"")</f>
        <v>741.20718710884796</v>
      </c>
      <c r="P34" s="28">
        <f>_xlfn.IFNA(VLOOKUP($G34&amp;$A34&amp;$D34,High8x!$A$2:$N$141,13,FALSE),"")</f>
        <v>5.77252946141833E-3</v>
      </c>
      <c r="Q34" s="51">
        <f>_xlfn.IFNA(VLOOKUP($G34&amp;$A34&amp;$D34,High8x!$A$2:$N$141,11,FALSE),"")</f>
        <v>741.20718710884796</v>
      </c>
      <c r="R34" s="27" t="str">
        <f>_xlfn.IFNA(VLOOKUP($G34&amp;$B34&amp;$D34,High8x!$A$2:$N$141,13,FALSE),"")</f>
        <v/>
      </c>
      <c r="S34" s="51" t="str">
        <f>_xlfn.IFNA(VLOOKUP($G34&amp;$B34&amp;$D34,High8x!$A$2:$N$141,11,FALSE),"")</f>
        <v/>
      </c>
      <c r="T34" s="27">
        <f>_xlfn.IFNA(VLOOKUP($G34&amp;$C34&amp;$D34,High8x!$A$2:$N$141,13,FALSE),"")</f>
        <v>0.12457174298819799</v>
      </c>
      <c r="U34" s="48">
        <f>_xlfn.IFNA(VLOOKUP($G34&amp;$C34&amp;$D34,High8x!$A$2:$N$141,11,FALSE),"")</f>
        <v>741.20718710884796</v>
      </c>
      <c r="V34" s="28">
        <f t="shared" si="12"/>
        <v>8.7955996713434755E-6</v>
      </c>
      <c r="W34" s="27" t="str">
        <f t="shared" si="1"/>
        <v/>
      </c>
      <c r="X34" s="27">
        <f t="shared" si="2"/>
        <v>1.8998551313968373E-4</v>
      </c>
      <c r="Y34" s="28">
        <f t="shared" si="3"/>
        <v>2.6160770170103806E-6</v>
      </c>
      <c r="Z34" s="27" t="str">
        <f t="shared" si="4"/>
        <v/>
      </c>
      <c r="AA34" s="27">
        <f t="shared" si="5"/>
        <v>-5.8753631434538267E-5</v>
      </c>
      <c r="AB34" s="31">
        <f t="shared" si="6"/>
        <v>5.77252946141833E-3</v>
      </c>
      <c r="AC34" s="32" t="str">
        <f t="shared" si="7"/>
        <v/>
      </c>
      <c r="AD34" s="32">
        <f t="shared" si="8"/>
        <v>0.12457174298819799</v>
      </c>
      <c r="AE34" s="28">
        <f t="shared" si="9"/>
        <v>0.13034427244961633</v>
      </c>
      <c r="AF34" s="42">
        <f t="shared" si="11"/>
        <v>741.20718710884796</v>
      </c>
    </row>
    <row r="35" spans="1:32" x14ac:dyDescent="0.25">
      <c r="A35" t="s">
        <v>73</v>
      </c>
      <c r="C35" t="s">
        <v>74</v>
      </c>
      <c r="D35" t="str">
        <f>VLOOKUP(F35,Crossref!$A$17:$B$21,2,FALSE)</f>
        <v>src_02</v>
      </c>
      <c r="E35" t="str">
        <f t="shared" si="10"/>
        <v>B. Rancho CordovaZanobetti_55TO64</v>
      </c>
      <c r="F35" s="15" t="s">
        <v>55</v>
      </c>
      <c r="G35" s="15" t="s">
        <v>32</v>
      </c>
      <c r="H35" s="15" t="s">
        <v>13</v>
      </c>
      <c r="I35" s="15" t="s">
        <v>17</v>
      </c>
      <c r="J35" s="28">
        <f>_xlfn.IFNA(VLOOKUP($G35&amp;$A35&amp;$D35,Low2x!$A$2:$N$141,13,FALSE),"")</f>
        <v>2.3703968904856799E-3</v>
      </c>
      <c r="K35" s="44">
        <f>_xlfn.IFNA(VLOOKUP($G35&amp;$A35&amp;$D35,Low2x!$A$2:$N$141,11,FALSE),"")</f>
        <v>1239.2283009248799</v>
      </c>
      <c r="L35" s="27" t="str">
        <f>_xlfn.IFNA(VLOOKUP($G35&amp;$B35&amp;$D35,Low2x!$A$2:$N$141,13,FALSE),"")</f>
        <v/>
      </c>
      <c r="M35" s="51" t="str">
        <f>_xlfn.IFNA(VLOOKUP($G35&amp;$B35&amp;$D35,Low2x!$A$2:$N$141,11,FALSE),"")</f>
        <v/>
      </c>
      <c r="N35" s="27">
        <f>_xlfn.IFNA(VLOOKUP($G35&amp;$C35&amp;$D35,Low2x!$A$2:$N$141,13,FALSE),"")</f>
        <v>5.0330151414393301E-2</v>
      </c>
      <c r="O35" s="48">
        <f>_xlfn.IFNA(VLOOKUP($G35&amp;$C35&amp;$D35,Low2x!$A$2:$N$141,11,FALSE),"")</f>
        <v>1239.2283009248799</v>
      </c>
      <c r="P35" s="28">
        <f>_xlfn.IFNA(VLOOKUP($G35&amp;$A35&amp;$D35,High8x!$A$2:$N$141,13,FALSE),"")</f>
        <v>9.4702818428773899E-3</v>
      </c>
      <c r="Q35" s="51">
        <f>_xlfn.IFNA(VLOOKUP($G35&amp;$A35&amp;$D35,High8x!$A$2:$N$141,11,FALSE),"")</f>
        <v>1239.2283009248799</v>
      </c>
      <c r="R35" s="27" t="str">
        <f>_xlfn.IFNA(VLOOKUP($G35&amp;$B35&amp;$D35,High8x!$A$2:$N$141,13,FALSE),"")</f>
        <v/>
      </c>
      <c r="S35" s="51" t="str">
        <f>_xlfn.IFNA(VLOOKUP($G35&amp;$B35&amp;$D35,High8x!$A$2:$N$141,11,FALSE),"")</f>
        <v/>
      </c>
      <c r="T35" s="27">
        <f>_xlfn.IFNA(VLOOKUP($G35&amp;$C35&amp;$D35,High8x!$A$2:$N$141,13,FALSE),"")</f>
        <v>0.20166876813943799</v>
      </c>
      <c r="U35" s="48">
        <f>_xlfn.IFNA(VLOOKUP($G35&amp;$C35&amp;$D35,High8x!$A$2:$N$141,11,FALSE),"")</f>
        <v>1239.2283009248799</v>
      </c>
      <c r="V35" s="28">
        <f t="shared" si="12"/>
        <v>1.4430660472340874E-5</v>
      </c>
      <c r="W35" s="27" t="str">
        <f t="shared" si="1"/>
        <v/>
      </c>
      <c r="X35" s="27">
        <f t="shared" si="2"/>
        <v>3.0759881448179811E-4</v>
      </c>
      <c r="Y35" s="28">
        <f t="shared" si="3"/>
        <v>3.7685730217770774E-6</v>
      </c>
      <c r="Z35" s="27" t="str">
        <f t="shared" si="4"/>
        <v/>
      </c>
      <c r="AA35" s="27">
        <f t="shared" si="5"/>
        <v>-1.1605416062157592E-4</v>
      </c>
      <c r="AB35" s="31">
        <f t="shared" si="6"/>
        <v>9.4702818428773899E-3</v>
      </c>
      <c r="AC35" s="32" t="str">
        <f t="shared" si="7"/>
        <v/>
      </c>
      <c r="AD35" s="32">
        <f t="shared" si="8"/>
        <v>0.20166876813943799</v>
      </c>
      <c r="AE35" s="28">
        <f t="shared" si="9"/>
        <v>0.21113904998231536</v>
      </c>
      <c r="AF35" s="42">
        <f t="shared" si="11"/>
        <v>1239.2283009248799</v>
      </c>
    </row>
    <row r="36" spans="1:32" x14ac:dyDescent="0.25">
      <c r="A36" t="s">
        <v>73</v>
      </c>
      <c r="C36" t="s">
        <v>74</v>
      </c>
      <c r="D36" t="str">
        <f>VLOOKUP(F36,Crossref!$A$17:$B$21,2,FALSE)</f>
        <v>src_02</v>
      </c>
      <c r="E36" t="str">
        <f t="shared" si="10"/>
        <v>B. Rancho CordovaZanobetti_65TO99</v>
      </c>
      <c r="F36" s="15" t="s">
        <v>55</v>
      </c>
      <c r="G36" s="15" t="s">
        <v>33</v>
      </c>
      <c r="H36" s="15" t="s">
        <v>13</v>
      </c>
      <c r="I36" s="15" t="s">
        <v>11</v>
      </c>
      <c r="J36" s="28">
        <f>_xlfn.IFNA(VLOOKUP($G36&amp;$A36&amp;$D36,Low2x!$A$2:$N$141,13,FALSE),"")</f>
        <v>9.47143003904659E-3</v>
      </c>
      <c r="K36" s="44">
        <f>_xlfn.IFNA(VLOOKUP($G36&amp;$A36&amp;$D36,Low2x!$A$2:$N$141,11,FALSE),"")</f>
        <v>5052.1748828940399</v>
      </c>
      <c r="L36" s="27" t="str">
        <f>_xlfn.IFNA(VLOOKUP($G36&amp;$B36&amp;$D36,Low2x!$A$2:$N$141,13,FALSE),"")</f>
        <v/>
      </c>
      <c r="M36" s="51" t="str">
        <f>_xlfn.IFNA(VLOOKUP($G36&amp;$B36&amp;$D36,Low2x!$A$2:$N$141,11,FALSE),"")</f>
        <v/>
      </c>
      <c r="N36" s="27">
        <f>_xlfn.IFNA(VLOOKUP($G36&amp;$C36&amp;$D36,Low2x!$A$2:$N$141,13,FALSE),"")</f>
        <v>0.225586419431965</v>
      </c>
      <c r="O36" s="48">
        <f>_xlfn.IFNA(VLOOKUP($G36&amp;$C36&amp;$D36,Low2x!$A$2:$N$141,11,FALSE),"")</f>
        <v>5052.1748828940399</v>
      </c>
      <c r="P36" s="28">
        <f>_xlfn.IFNA(VLOOKUP($G36&amp;$A36&amp;$D36,High8x!$A$2:$N$141,13,FALSE),"")</f>
        <v>3.7812268526378597E-2</v>
      </c>
      <c r="Q36" s="51">
        <f>_xlfn.IFNA(VLOOKUP($G36&amp;$A36&amp;$D36,High8x!$A$2:$N$141,11,FALSE),"")</f>
        <v>5052.1748828940399</v>
      </c>
      <c r="R36" s="27" t="str">
        <f>_xlfn.IFNA(VLOOKUP($G36&amp;$B36&amp;$D36,High8x!$A$2:$N$141,13,FALSE),"")</f>
        <v/>
      </c>
      <c r="S36" s="51" t="str">
        <f>_xlfn.IFNA(VLOOKUP($G36&amp;$B36&amp;$D36,High8x!$A$2:$N$141,11,FALSE),"")</f>
        <v/>
      </c>
      <c r="T36" s="27">
        <f>_xlfn.IFNA(VLOOKUP($G36&amp;$C36&amp;$D36,High8x!$A$2:$N$141,13,FALSE),"")</f>
        <v>0.90498017014479004</v>
      </c>
      <c r="U36" s="48">
        <f>_xlfn.IFNA(VLOOKUP($G36&amp;$C36&amp;$D36,High8x!$A$2:$N$141,11,FALSE),"")</f>
        <v>5052.1748828940399</v>
      </c>
      <c r="V36" s="28">
        <f t="shared" si="12"/>
        <v>5.7603330258804893E-5</v>
      </c>
      <c r="W36" s="27" t="str">
        <f t="shared" si="1"/>
        <v/>
      </c>
      <c r="X36" s="27">
        <f t="shared" si="2"/>
        <v>1.3808816071398883E-3</v>
      </c>
      <c r="Y36" s="28">
        <f t="shared" si="3"/>
        <v>2.4483876602587884E-5</v>
      </c>
      <c r="Z36" s="27" t="str">
        <f t="shared" si="4"/>
        <v/>
      </c>
      <c r="AA36" s="27">
        <f t="shared" si="5"/>
        <v>-8.7816413897667811E-4</v>
      </c>
      <c r="AB36" s="31">
        <f t="shared" si="6"/>
        <v>3.7812268526378597E-2</v>
      </c>
      <c r="AC36" s="32" t="str">
        <f t="shared" si="7"/>
        <v/>
      </c>
      <c r="AD36" s="32">
        <f t="shared" si="8"/>
        <v>0.90498017014479004</v>
      </c>
      <c r="AE36" s="28">
        <f t="shared" si="9"/>
        <v>0.94279243867116869</v>
      </c>
      <c r="AF36" s="42">
        <f t="shared" si="11"/>
        <v>5052.1748828940399</v>
      </c>
    </row>
    <row r="37" spans="1:32" x14ac:dyDescent="0.25">
      <c r="A37" t="s">
        <v>75</v>
      </c>
      <c r="B37" t="s">
        <v>76</v>
      </c>
      <c r="D37" t="str">
        <f>VLOOKUP(F37,Crossref!$A$17:$B$21,2,FALSE)</f>
        <v>src_02</v>
      </c>
      <c r="E37" t="str">
        <f t="shared" si="10"/>
        <v>B. Rancho CordovaKatsouyanni</v>
      </c>
      <c r="F37" s="15" t="s">
        <v>55</v>
      </c>
      <c r="G37" s="15" t="s">
        <v>34</v>
      </c>
      <c r="H37" s="15" t="s">
        <v>12</v>
      </c>
      <c r="I37" s="15" t="s">
        <v>11</v>
      </c>
      <c r="J37" s="28">
        <f>_xlfn.IFNA(VLOOKUP($G37&amp;$A37&amp;$D37,Low2x!$A$2:$N$141,13,FALSE),"")</f>
        <v>0.12036367384041</v>
      </c>
      <c r="K37" s="44">
        <f>_xlfn.IFNA(VLOOKUP($G37&amp;$A37&amp;$D37,Low2x!$A$2:$N$141,11,FALSE),"")</f>
        <v>19644.393798471599</v>
      </c>
      <c r="L37" s="27">
        <f>_xlfn.IFNA(VLOOKUP($G37&amp;$B37&amp;$D37,Low2x!$A$2:$N$141,13,FALSE),"")</f>
        <v>7.6783302947714396E-3</v>
      </c>
      <c r="M37" s="51">
        <f>_xlfn.IFNA(VLOOKUP($G37&amp;$B37&amp;$D37,Low2x!$A$2:$N$141,11,FALSE),"")</f>
        <v>19644.393798471599</v>
      </c>
      <c r="N37" s="27" t="str">
        <f>_xlfn.IFNA(VLOOKUP($G37&amp;$C37&amp;$D37,Low2x!$A$2:$N$141,13,FALSE),"")</f>
        <v/>
      </c>
      <c r="O37" s="48" t="str">
        <f>_xlfn.IFNA(VLOOKUP($G37&amp;$C37&amp;$D37,Low2x!$A$2:$N$141,11,FALSE),"")</f>
        <v/>
      </c>
      <c r="P37" s="28">
        <f>_xlfn.IFNA(VLOOKUP($G37&amp;$A37&amp;$D37,High8x!$A$2:$N$141,13,FALSE),"")</f>
        <v>0.44197803685242398</v>
      </c>
      <c r="Q37" s="51">
        <f>_xlfn.IFNA(VLOOKUP($G37&amp;$A37&amp;$D37,High8x!$A$2:$N$141,11,FALSE),"")</f>
        <v>19644.393798471599</v>
      </c>
      <c r="R37" s="27">
        <f>_xlfn.IFNA(VLOOKUP($G37&amp;$B37&amp;$D37,High8x!$A$2:$N$141,13,FALSE),"")</f>
        <v>3.2587777367825498E-2</v>
      </c>
      <c r="S37" s="51">
        <f>_xlfn.IFNA(VLOOKUP($G37&amp;$B37&amp;$D37,High8x!$A$2:$N$141,11,FALSE),"")</f>
        <v>19644.393798471599</v>
      </c>
      <c r="T37" s="27" t="str">
        <f>_xlfn.IFNA(VLOOKUP($G37&amp;$C37&amp;$D37,High8x!$A$2:$N$141,13,FALSE),"")</f>
        <v/>
      </c>
      <c r="U37" s="48" t="str">
        <f>_xlfn.IFNA(VLOOKUP($G37&amp;$C37&amp;$D37,High8x!$A$2:$N$141,11,FALSE),"")</f>
        <v/>
      </c>
      <c r="V37" s="28">
        <f t="shared" si="12"/>
        <v>6.5368772969921535E-4</v>
      </c>
      <c r="W37" s="27">
        <f t="shared" si="1"/>
        <v>5.0628957465557024E-5</v>
      </c>
      <c r="X37" s="27" t="str">
        <f t="shared" si="2"/>
        <v/>
      </c>
      <c r="Y37" s="28">
        <f t="shared" si="3"/>
        <v>1.3158886169738704E-2</v>
      </c>
      <c r="Z37" s="27">
        <f t="shared" si="4"/>
        <v>-6.2481872957990958E-4</v>
      </c>
      <c r="AA37" s="27" t="str">
        <f t="shared" si="5"/>
        <v/>
      </c>
      <c r="AB37" s="31">
        <f t="shared" si="6"/>
        <v>0.44197803685242398</v>
      </c>
      <c r="AC37" s="32">
        <f t="shared" si="7"/>
        <v>3.2587777367825498E-2</v>
      </c>
      <c r="AD37" s="32" t="str">
        <f t="shared" si="8"/>
        <v/>
      </c>
      <c r="AE37" s="28">
        <f t="shared" si="9"/>
        <v>0.47456581422024946</v>
      </c>
      <c r="AF37" s="42">
        <f t="shared" si="11"/>
        <v>19644.393798471599</v>
      </c>
    </row>
    <row r="38" spans="1:32" x14ac:dyDescent="0.25">
      <c r="A38" t="s">
        <v>75</v>
      </c>
      <c r="B38" t="s">
        <v>76</v>
      </c>
      <c r="D38" t="str">
        <f>VLOOKUP(F38,Crossref!$A$17:$B$21,2,FALSE)</f>
        <v>src_02</v>
      </c>
      <c r="E38" t="str">
        <f t="shared" si="10"/>
        <v>B. Rancho CordovaSmith</v>
      </c>
      <c r="F38" s="15" t="s">
        <v>55</v>
      </c>
      <c r="G38" s="15" t="s">
        <v>35</v>
      </c>
      <c r="H38" s="15" t="s">
        <v>19</v>
      </c>
      <c r="I38" s="15" t="s">
        <v>5</v>
      </c>
      <c r="J38" s="28">
        <f>_xlfn.IFNA(VLOOKUP($G38&amp;$A38&amp;$D38,Low2x!$A$2:$N$141,13,FALSE),"")</f>
        <v>8.0141017743698403E-2</v>
      </c>
      <c r="K38" s="44">
        <f>_xlfn.IFNA(VLOOKUP($G38&amp;$A38&amp;$D38,Low2x!$A$2:$N$141,11,FALSE),"")</f>
        <v>30386.400926615901</v>
      </c>
      <c r="L38" s="27">
        <f>_xlfn.IFNA(VLOOKUP($G38&amp;$B38&amp;$D38,Low2x!$A$2:$N$141,13,FALSE),"")</f>
        <v>5.0669042339938804E-3</v>
      </c>
      <c r="M38" s="51">
        <f>_xlfn.IFNA(VLOOKUP($G38&amp;$B38&amp;$D38,Low2x!$A$2:$N$141,11,FALSE),"")</f>
        <v>30386.400926615901</v>
      </c>
      <c r="N38" s="27" t="str">
        <f>_xlfn.IFNA(VLOOKUP($G38&amp;$C38&amp;$D38,Low2x!$A$2:$N$141,13,FALSE),"")</f>
        <v/>
      </c>
      <c r="O38" s="48" t="str">
        <f>_xlfn.IFNA(VLOOKUP($G38&amp;$C38&amp;$D38,Low2x!$A$2:$N$141,11,FALSE),"")</f>
        <v/>
      </c>
      <c r="P38" s="28">
        <f>_xlfn.IFNA(VLOOKUP($G38&amp;$A38&amp;$D38,High8x!$A$2:$N$141,13,FALSE),"")</f>
        <v>0.29457002330562099</v>
      </c>
      <c r="Q38" s="51">
        <f>_xlfn.IFNA(VLOOKUP($G38&amp;$A38&amp;$D38,High8x!$A$2:$N$141,11,FALSE),"")</f>
        <v>30386.400926615901</v>
      </c>
      <c r="R38" s="27">
        <f>_xlfn.IFNA(VLOOKUP($G38&amp;$B38&amp;$D38,High8x!$A$2:$N$141,13,FALSE),"")</f>
        <v>2.1519121153819199E-2</v>
      </c>
      <c r="S38" s="51">
        <f>_xlfn.IFNA(VLOOKUP($G38&amp;$B38&amp;$D38,High8x!$A$2:$N$141,11,FALSE),"")</f>
        <v>30386.400926615901</v>
      </c>
      <c r="T38" s="27" t="str">
        <f>_xlfn.IFNA(VLOOKUP($G38&amp;$C38&amp;$D38,High8x!$A$2:$N$141,13,FALSE),"")</f>
        <v/>
      </c>
      <c r="U38" s="48" t="str">
        <f>_xlfn.IFNA(VLOOKUP($G38&amp;$C38&amp;$D38,High8x!$A$2:$N$141,11,FALSE),"")</f>
        <v/>
      </c>
      <c r="V38" s="28">
        <f t="shared" si="12"/>
        <v>4.3583131211772882E-4</v>
      </c>
      <c r="W38" s="27">
        <f t="shared" si="1"/>
        <v>3.3439465284197804E-5</v>
      </c>
      <c r="X38" s="27" t="str">
        <f t="shared" si="2"/>
        <v/>
      </c>
      <c r="Y38" s="28">
        <f t="shared" si="3"/>
        <v>8.6646825563908569E-3</v>
      </c>
      <c r="Z38" s="27">
        <f t="shared" si="4"/>
        <v>-4.1716807261455921E-4</v>
      </c>
      <c r="AA38" s="27" t="str">
        <f t="shared" si="5"/>
        <v/>
      </c>
      <c r="AB38" s="31">
        <f t="shared" si="6"/>
        <v>0.29457002330562099</v>
      </c>
      <c r="AC38" s="32">
        <f t="shared" si="7"/>
        <v>2.1519121153819199E-2</v>
      </c>
      <c r="AD38" s="32" t="str">
        <f t="shared" si="8"/>
        <v/>
      </c>
      <c r="AE38" s="28">
        <f t="shared" si="9"/>
        <v>0.3160891444594402</v>
      </c>
      <c r="AF38" s="42">
        <f t="shared" si="11"/>
        <v>30386.400926615901</v>
      </c>
    </row>
    <row r="39" spans="1:32" x14ac:dyDescent="0.25">
      <c r="A39" t="s">
        <v>75</v>
      </c>
      <c r="B39" t="s">
        <v>76</v>
      </c>
      <c r="D39" t="str">
        <f>VLOOKUP(F39,Crossref!$A$17:$B$21,2,FALSE)</f>
        <v>src_02</v>
      </c>
      <c r="E39" t="str">
        <f t="shared" si="10"/>
        <v>B. Rancho CordovaMar_and_Koenig_0TO17</v>
      </c>
      <c r="F39" s="15" t="s">
        <v>55</v>
      </c>
      <c r="G39" s="15" t="s">
        <v>36</v>
      </c>
      <c r="H39" s="15" t="s">
        <v>4</v>
      </c>
      <c r="I39" s="15" t="s">
        <v>20</v>
      </c>
      <c r="J39" s="28">
        <f>_xlfn.IFNA(VLOOKUP($G39&amp;$A39&amp;$D39,Low2x!$A$2:$N$141,13,FALSE),"")</f>
        <v>0.474526635913466</v>
      </c>
      <c r="K39" s="44">
        <f>_xlfn.IFNA(VLOOKUP($G39&amp;$A39&amp;$D39,Low2x!$A$2:$N$141,11,FALSE),"")</f>
        <v>5859.0171354842896</v>
      </c>
      <c r="L39" s="27">
        <f>_xlfn.IFNA(VLOOKUP($G39&amp;$B39&amp;$D39,Low2x!$A$2:$N$141,13,FALSE),"")</f>
        <v>3.47831590188954E-2</v>
      </c>
      <c r="M39" s="51">
        <f>_xlfn.IFNA(VLOOKUP($G39&amp;$B39&amp;$D39,Low2x!$A$2:$N$141,11,FALSE),"")</f>
        <v>5859.0171354842896</v>
      </c>
      <c r="N39" s="27" t="str">
        <f>_xlfn.IFNA(VLOOKUP($G39&amp;$C39&amp;$D39,Low2x!$A$2:$N$141,13,FALSE),"")</f>
        <v/>
      </c>
      <c r="O39" s="48" t="str">
        <f>_xlfn.IFNA(VLOOKUP($G39&amp;$C39&amp;$D39,Low2x!$A$2:$N$141,11,FALSE),"")</f>
        <v/>
      </c>
      <c r="P39" s="28">
        <f>_xlfn.IFNA(VLOOKUP($G39&amp;$A39&amp;$D39,High8x!$A$2:$N$141,13,FALSE),"")</f>
        <v>1.7217484483263801</v>
      </c>
      <c r="Q39" s="51">
        <f>_xlfn.IFNA(VLOOKUP($G39&amp;$A39&amp;$D39,High8x!$A$2:$N$141,11,FALSE),"")</f>
        <v>5859.0171354842896</v>
      </c>
      <c r="R39" s="27">
        <f>_xlfn.IFNA(VLOOKUP($G39&amp;$B39&amp;$D39,High8x!$A$2:$N$141,13,FALSE),"")</f>
        <v>0.146731140172181</v>
      </c>
      <c r="S39" s="51">
        <f>_xlfn.IFNA(VLOOKUP($G39&amp;$B39&amp;$D39,High8x!$A$2:$N$141,11,FALSE),"")</f>
        <v>5859.0171354842896</v>
      </c>
      <c r="T39" s="27" t="str">
        <f>_xlfn.IFNA(VLOOKUP($G39&amp;$C39&amp;$D39,High8x!$A$2:$N$141,13,FALSE),"")</f>
        <v/>
      </c>
      <c r="U39" s="48" t="str">
        <f>_xlfn.IFNA(VLOOKUP($G39&amp;$C39&amp;$D39,High8x!$A$2:$N$141,11,FALSE),"")</f>
        <v/>
      </c>
      <c r="V39" s="28">
        <f t="shared" si="12"/>
        <v>2.5350036837660855E-3</v>
      </c>
      <c r="W39" s="27">
        <f t="shared" si="1"/>
        <v>2.275365470595236E-4</v>
      </c>
      <c r="X39" s="27" t="str">
        <f t="shared" si="2"/>
        <v/>
      </c>
      <c r="Y39" s="28">
        <f t="shared" si="3"/>
        <v>5.8786031775827974E-2</v>
      </c>
      <c r="Z39" s="27">
        <f t="shared" si="4"/>
        <v>-2.5328346988664763E-3</v>
      </c>
      <c r="AA39" s="27" t="str">
        <f t="shared" si="5"/>
        <v/>
      </c>
      <c r="AB39" s="31">
        <f t="shared" si="6"/>
        <v>1.7217484483263801</v>
      </c>
      <c r="AC39" s="32">
        <f t="shared" si="7"/>
        <v>0.146731140172181</v>
      </c>
      <c r="AD39" s="32" t="str">
        <f t="shared" si="8"/>
        <v/>
      </c>
      <c r="AE39" s="28">
        <f t="shared" si="9"/>
        <v>1.868479588498561</v>
      </c>
      <c r="AF39" s="42">
        <f t="shared" si="11"/>
        <v>5859.0171354842896</v>
      </c>
    </row>
    <row r="40" spans="1:32" x14ac:dyDescent="0.25">
      <c r="A40" t="s">
        <v>75</v>
      </c>
      <c r="B40" t="s">
        <v>76</v>
      </c>
      <c r="D40" t="str">
        <f>VLOOKUP(F40,Crossref!$A$17:$B$21,2,FALSE)</f>
        <v>src_02</v>
      </c>
      <c r="E40" t="str">
        <f t="shared" si="10"/>
        <v>B. Rancho CordovaMar_and_Koenig_18TO99</v>
      </c>
      <c r="F40" s="15" t="s">
        <v>55</v>
      </c>
      <c r="G40" s="15" t="s">
        <v>37</v>
      </c>
      <c r="H40" s="15" t="s">
        <v>4</v>
      </c>
      <c r="I40" s="15" t="s">
        <v>21</v>
      </c>
      <c r="J40" s="28">
        <f>_xlfn.IFNA(VLOOKUP($G40&amp;$A40&amp;$D40,Low2x!$A$2:$N$141,13,FALSE),"")</f>
        <v>0.83048543677762998</v>
      </c>
      <c r="K40" s="44">
        <f>_xlfn.IFNA(VLOOKUP($G40&amp;$A40&amp;$D40,Low2x!$A$2:$N$141,11,FALSE),"")</f>
        <v>12559.5241763002</v>
      </c>
      <c r="L40" s="27">
        <f>_xlfn.IFNA(VLOOKUP($G40&amp;$B40&amp;$D40,Low2x!$A$2:$N$141,13,FALSE),"")</f>
        <v>5.8081183509753199E-2</v>
      </c>
      <c r="M40" s="51">
        <f>_xlfn.IFNA(VLOOKUP($G40&amp;$B40&amp;$D40,Low2x!$A$2:$N$141,11,FALSE),"")</f>
        <v>12559.5241763002</v>
      </c>
      <c r="N40" s="27" t="str">
        <f>_xlfn.IFNA(VLOOKUP($G40&amp;$C40&amp;$D40,Low2x!$A$2:$N$141,13,FALSE),"")</f>
        <v/>
      </c>
      <c r="O40" s="48" t="str">
        <f>_xlfn.IFNA(VLOOKUP($G40&amp;$C40&amp;$D40,Low2x!$A$2:$N$141,11,FALSE),"")</f>
        <v/>
      </c>
      <c r="P40" s="28">
        <f>_xlfn.IFNA(VLOOKUP($G40&amp;$A40&amp;$D40,High8x!$A$2:$N$141,13,FALSE),"")</f>
        <v>3.0210526085514999</v>
      </c>
      <c r="Q40" s="51">
        <f>_xlfn.IFNA(VLOOKUP($G40&amp;$A40&amp;$D40,High8x!$A$2:$N$141,11,FALSE),"")</f>
        <v>12559.5241763002</v>
      </c>
      <c r="R40" s="27">
        <f>_xlfn.IFNA(VLOOKUP($G40&amp;$B40&amp;$D40,High8x!$A$2:$N$141,13,FALSE),"")</f>
        <v>0.24561242152398699</v>
      </c>
      <c r="S40" s="51">
        <f>_xlfn.IFNA(VLOOKUP($G40&amp;$B40&amp;$D40,High8x!$A$2:$N$141,11,FALSE),"")</f>
        <v>12559.5241763002</v>
      </c>
      <c r="T40" s="27" t="str">
        <f>_xlfn.IFNA(VLOOKUP($G40&amp;$C40&amp;$D40,High8x!$A$2:$N$141,13,FALSE),"")</f>
        <v/>
      </c>
      <c r="U40" s="48" t="str">
        <f>_xlfn.IFNA(VLOOKUP($G40&amp;$C40&amp;$D40,High8x!$A$2:$N$141,11,FALSE),"")</f>
        <v/>
      </c>
      <c r="V40" s="28">
        <f t="shared" si="12"/>
        <v>4.4523723003533945E-3</v>
      </c>
      <c r="W40" s="27">
        <f t="shared" si="1"/>
        <v>3.8116105287445891E-4</v>
      </c>
      <c r="X40" s="27" t="str">
        <f t="shared" si="2"/>
        <v/>
      </c>
      <c r="Y40" s="28">
        <f t="shared" si="3"/>
        <v>0.10029637951967318</v>
      </c>
      <c r="Z40" s="27">
        <f t="shared" si="4"/>
        <v>-4.4292291616580548E-3</v>
      </c>
      <c r="AA40" s="27" t="str">
        <f t="shared" si="5"/>
        <v/>
      </c>
      <c r="AB40" s="31">
        <f t="shared" si="6"/>
        <v>3.0210526085514999</v>
      </c>
      <c r="AC40" s="32">
        <f t="shared" si="7"/>
        <v>0.24561242152398699</v>
      </c>
      <c r="AD40" s="32" t="str">
        <f t="shared" si="8"/>
        <v/>
      </c>
      <c r="AE40" s="28">
        <f t="shared" si="9"/>
        <v>3.2666650300754867</v>
      </c>
      <c r="AF40" s="42">
        <f t="shared" si="11"/>
        <v>12559.5241763002</v>
      </c>
    </row>
    <row r="41" spans="1:32" x14ac:dyDescent="0.25">
      <c r="A41" t="s">
        <v>73</v>
      </c>
      <c r="C41" t="s">
        <v>74</v>
      </c>
      <c r="D41" t="str">
        <f>VLOOKUP(F41,Crossref!$A$17:$B$21,2,FALSE)</f>
        <v>src_03</v>
      </c>
      <c r="E41" t="str">
        <f t="shared" si="10"/>
        <v>C. WoodlandMar</v>
      </c>
      <c r="F41" s="14" t="s">
        <v>56</v>
      </c>
      <c r="G41" s="14" t="s">
        <v>24</v>
      </c>
      <c r="H41" s="14" t="s">
        <v>4</v>
      </c>
      <c r="I41" s="14" t="s">
        <v>5</v>
      </c>
      <c r="J41" s="28">
        <f>_xlfn.IFNA(VLOOKUP($G41&amp;$A41&amp;$D41,Low2x!$A$2:$N$141,13,FALSE),"")</f>
        <v>3.1328137364832601E-2</v>
      </c>
      <c r="K41" s="44">
        <f>_xlfn.IFNA(VLOOKUP($G41&amp;$A41&amp;$D41,Low2x!$A$2:$N$141,11,FALSE),"")</f>
        <v>18418.544183603201</v>
      </c>
      <c r="L41" s="27" t="str">
        <f>_xlfn.IFNA(VLOOKUP($G41&amp;$B41&amp;$D41,Low2x!$A$2:$N$141,13,FALSE),"")</f>
        <v/>
      </c>
      <c r="M41" s="51" t="str">
        <f>_xlfn.IFNA(VLOOKUP($G41&amp;$B41&amp;$D41,Low2x!$A$2:$N$141,11,FALSE),"")</f>
        <v/>
      </c>
      <c r="N41" s="27">
        <f>_xlfn.IFNA(VLOOKUP($G41&amp;$C41&amp;$D41,Low2x!$A$2:$N$141,13,FALSE),"")</f>
        <v>0.23456493213494001</v>
      </c>
      <c r="O41" s="48">
        <f>_xlfn.IFNA(VLOOKUP($G41&amp;$C41&amp;$D41,Low2x!$A$2:$N$141,11,FALSE),"")</f>
        <v>18418.544183603201</v>
      </c>
      <c r="P41" s="28">
        <f>_xlfn.IFNA(VLOOKUP($G41&amp;$A41&amp;$D41,High8x!$A$2:$N$141,13,FALSE),"")</f>
        <v>0.12609066707261099</v>
      </c>
      <c r="Q41" s="51">
        <f>_xlfn.IFNA(VLOOKUP($G41&amp;$A41&amp;$D41,High8x!$A$2:$N$141,11,FALSE),"")</f>
        <v>18418.544183603201</v>
      </c>
      <c r="R41" s="27" t="str">
        <f>_xlfn.IFNA(VLOOKUP($G41&amp;$B41&amp;$D41,High8x!$A$2:$N$141,13,FALSE),"")</f>
        <v/>
      </c>
      <c r="S41" s="51" t="str">
        <f>_xlfn.IFNA(VLOOKUP($G41&amp;$B41&amp;$D41,High8x!$A$2:$N$141,11,FALSE),"")</f>
        <v/>
      </c>
      <c r="T41" s="27">
        <f>_xlfn.IFNA(VLOOKUP($G41&amp;$C41&amp;$D41,High8x!$A$2:$N$141,13,FALSE),"")</f>
        <v>0.93335201307614901</v>
      </c>
      <c r="U41" s="48">
        <f>_xlfn.IFNA(VLOOKUP($G41&amp;$C41&amp;$D41,High8x!$A$2:$N$141,11,FALSE),"")</f>
        <v>18418.544183603201</v>
      </c>
      <c r="V41" s="28">
        <f t="shared" si="12"/>
        <v>1.9260676769873656E-4</v>
      </c>
      <c r="W41" s="27" t="str">
        <f t="shared" si="1"/>
        <v/>
      </c>
      <c r="X41" s="27">
        <f t="shared" si="2"/>
        <v>1.4202989450024573E-3</v>
      </c>
      <c r="Y41" s="28">
        <f t="shared" si="3"/>
        <v>-2.5937253776020519E-4</v>
      </c>
      <c r="Z41" s="27" t="str">
        <f t="shared" si="4"/>
        <v/>
      </c>
      <c r="AA41" s="27">
        <f t="shared" si="5"/>
        <v>1.6359051545370429E-3</v>
      </c>
      <c r="AB41" s="31">
        <f t="shared" si="6"/>
        <v>0.12609066707261099</v>
      </c>
      <c r="AC41" s="32" t="str">
        <f t="shared" si="7"/>
        <v/>
      </c>
      <c r="AD41" s="32">
        <f t="shared" si="8"/>
        <v>0.93335201307614901</v>
      </c>
      <c r="AE41" s="28">
        <f t="shared" si="9"/>
        <v>1.05944268014876</v>
      </c>
      <c r="AF41" s="42">
        <f t="shared" si="11"/>
        <v>18418.544183603201</v>
      </c>
    </row>
    <row r="42" spans="1:32" x14ac:dyDescent="0.25">
      <c r="A42" t="s">
        <v>73</v>
      </c>
      <c r="C42" t="s">
        <v>74</v>
      </c>
      <c r="D42" t="str">
        <f>VLOOKUP(F42,Crossref!$A$17:$B$21,2,FALSE)</f>
        <v>src_03</v>
      </c>
      <c r="E42" t="str">
        <f t="shared" si="10"/>
        <v>C. WoodlandKrewski</v>
      </c>
      <c r="F42" s="14" t="s">
        <v>56</v>
      </c>
      <c r="G42" s="14" t="s">
        <v>25</v>
      </c>
      <c r="H42" s="14" t="s">
        <v>6</v>
      </c>
      <c r="I42" s="14" t="s">
        <v>7</v>
      </c>
      <c r="J42" s="28">
        <f>_xlfn.IFNA(VLOOKUP($G42&amp;$A42&amp;$D42,Low2x!$A$2:$N$141,13,FALSE),"")</f>
        <v>6.4304434015663395E-2</v>
      </c>
      <c r="K42" s="44">
        <f>_xlfn.IFNA(VLOOKUP($G42&amp;$A42&amp;$D42,Low2x!$A$2:$N$141,11,FALSE),"")</f>
        <v>44766.150258016802</v>
      </c>
      <c r="L42" s="27" t="str">
        <f>_xlfn.IFNA(VLOOKUP($G42&amp;$B42&amp;$D42,Low2x!$A$2:$N$141,13,FALSE),"")</f>
        <v/>
      </c>
      <c r="M42" s="51" t="str">
        <f>_xlfn.IFNA(VLOOKUP($G42&amp;$B42&amp;$D42,Low2x!$A$2:$N$141,11,FALSE),"")</f>
        <v/>
      </c>
      <c r="N42" s="27">
        <f>_xlfn.IFNA(VLOOKUP($G42&amp;$C42&amp;$D42,Low2x!$A$2:$N$141,13,FALSE),"")</f>
        <v>0.502624900441342</v>
      </c>
      <c r="O42" s="48">
        <f>_xlfn.IFNA(VLOOKUP($G42&amp;$C42&amp;$D42,Low2x!$A$2:$N$141,11,FALSE),"")</f>
        <v>44766.150258016802</v>
      </c>
      <c r="P42" s="28">
        <f>_xlfn.IFNA(VLOOKUP($G42&amp;$A42&amp;$D42,High8x!$A$2:$N$141,13,FALSE),"")</f>
        <v>0.25896470725361997</v>
      </c>
      <c r="Q42" s="51">
        <f>_xlfn.IFNA(VLOOKUP($G42&amp;$A42&amp;$D42,High8x!$A$2:$N$141,11,FALSE),"")</f>
        <v>44766.150258016802</v>
      </c>
      <c r="R42" s="27" t="str">
        <f>_xlfn.IFNA(VLOOKUP($G42&amp;$B42&amp;$D42,High8x!$A$2:$N$141,13,FALSE),"")</f>
        <v/>
      </c>
      <c r="S42" s="51" t="str">
        <f>_xlfn.IFNA(VLOOKUP($G42&amp;$B42&amp;$D42,High8x!$A$2:$N$141,11,FALSE),"")</f>
        <v/>
      </c>
      <c r="T42" s="27">
        <f>_xlfn.IFNA(VLOOKUP($G42&amp;$C42&amp;$D42,High8x!$A$2:$N$141,13,FALSE),"")</f>
        <v>2.0020374417244899</v>
      </c>
      <c r="U42" s="48">
        <f>_xlfn.IFNA(VLOOKUP($G42&amp;$C42&amp;$D42,High8x!$A$2:$N$141,11,FALSE),"")</f>
        <v>44766.150258016802</v>
      </c>
      <c r="V42" s="28">
        <f t="shared" si="12"/>
        <v>3.9565096186576542E-4</v>
      </c>
      <c r="W42" s="27" t="str">
        <f t="shared" si="1"/>
        <v/>
      </c>
      <c r="X42" s="27">
        <f t="shared" si="2"/>
        <v>3.0475864660226585E-3</v>
      </c>
      <c r="Y42" s="28">
        <f t="shared" si="3"/>
        <v>-5.8232373032213181E-4</v>
      </c>
      <c r="Z42" s="27" t="str">
        <f t="shared" si="4"/>
        <v/>
      </c>
      <c r="AA42" s="27">
        <f t="shared" si="5"/>
        <v>2.820720013625877E-3</v>
      </c>
      <c r="AB42" s="31">
        <f t="shared" si="6"/>
        <v>0.25896470725361997</v>
      </c>
      <c r="AC42" s="32" t="str">
        <f t="shared" si="7"/>
        <v/>
      </c>
      <c r="AD42" s="32">
        <f t="shared" si="8"/>
        <v>2.0020374417244899</v>
      </c>
      <c r="AE42" s="28">
        <f t="shared" si="9"/>
        <v>2.2610021489781098</v>
      </c>
      <c r="AF42" s="42">
        <f t="shared" si="11"/>
        <v>44766.150258016802</v>
      </c>
    </row>
    <row r="43" spans="1:32" x14ac:dyDescent="0.25">
      <c r="A43" t="s">
        <v>73</v>
      </c>
      <c r="C43" t="s">
        <v>74</v>
      </c>
      <c r="D43" t="str">
        <f>VLOOKUP(F43,Crossref!$A$17:$B$21,2,FALSE)</f>
        <v>src_03</v>
      </c>
      <c r="E43" t="str">
        <f t="shared" si="10"/>
        <v>C. WoodlandSheppard</v>
      </c>
      <c r="F43" s="14" t="s">
        <v>56</v>
      </c>
      <c r="G43" s="14" t="s">
        <v>26</v>
      </c>
      <c r="H43" s="14" t="s">
        <v>8</v>
      </c>
      <c r="I43" s="14" t="s">
        <v>9</v>
      </c>
      <c r="J43" s="28">
        <f>_xlfn.IFNA(VLOOKUP($G43&amp;$A43&amp;$D43,Low2x!$A$2:$N$141,13,FALSE),"")</f>
        <v>1.92877842049058E-3</v>
      </c>
      <c r="K43" s="44">
        <f>_xlfn.IFNA(VLOOKUP($G43&amp;$A43&amp;$D43,Low2x!$A$2:$N$141,11,FALSE),"")</f>
        <v>1846.25304728231</v>
      </c>
      <c r="L43" s="27" t="str">
        <f>_xlfn.IFNA(VLOOKUP($G43&amp;$B43&amp;$D43,Low2x!$A$2:$N$141,13,FALSE),"")</f>
        <v/>
      </c>
      <c r="M43" s="51" t="str">
        <f>_xlfn.IFNA(VLOOKUP($G43&amp;$B43&amp;$D43,Low2x!$A$2:$N$141,11,FALSE),"")</f>
        <v/>
      </c>
      <c r="N43" s="27">
        <f>_xlfn.IFNA(VLOOKUP($G43&amp;$C43&amp;$D43,Low2x!$A$2:$N$141,13,FALSE),"")</f>
        <v>1.47715724173553E-2</v>
      </c>
      <c r="O43" s="48">
        <f>_xlfn.IFNA(VLOOKUP($G43&amp;$C43&amp;$D43,Low2x!$A$2:$N$141,11,FALSE),"")</f>
        <v>1846.25304728231</v>
      </c>
      <c r="P43" s="28">
        <f>_xlfn.IFNA(VLOOKUP($G43&amp;$A43&amp;$D43,High8x!$A$2:$N$141,13,FALSE),"")</f>
        <v>7.7616334744509997E-3</v>
      </c>
      <c r="Q43" s="51">
        <f>_xlfn.IFNA(VLOOKUP($G43&amp;$A43&amp;$D43,High8x!$A$2:$N$141,11,FALSE),"")</f>
        <v>1846.25304728231</v>
      </c>
      <c r="R43" s="27" t="str">
        <f>_xlfn.IFNA(VLOOKUP($G43&amp;$B43&amp;$D43,High8x!$A$2:$N$141,13,FALSE),"")</f>
        <v/>
      </c>
      <c r="S43" s="51" t="str">
        <f>_xlfn.IFNA(VLOOKUP($G43&amp;$B43&amp;$D43,High8x!$A$2:$N$141,11,FALSE),"")</f>
        <v/>
      </c>
      <c r="T43" s="27">
        <f>_xlfn.IFNA(VLOOKUP($G43&amp;$C43&amp;$D43,High8x!$A$2:$N$141,13,FALSE),"")</f>
        <v>5.8760018669017401E-2</v>
      </c>
      <c r="U43" s="48">
        <f>_xlfn.IFNA(VLOOKUP($G43&amp;$C43&amp;$D43,High8x!$A$2:$N$141,11,FALSE),"")</f>
        <v>1846.25304728231</v>
      </c>
      <c r="V43" s="28">
        <f t="shared" si="12"/>
        <v>1.1855396451139064E-5</v>
      </c>
      <c r="W43" s="27" t="str">
        <f t="shared" si="1"/>
        <v/>
      </c>
      <c r="X43" s="27">
        <f t="shared" si="2"/>
        <v>8.9407411080614027E-5</v>
      </c>
      <c r="Y43" s="28">
        <f t="shared" si="3"/>
        <v>-1.5506597496226307E-5</v>
      </c>
      <c r="Z43" s="27" t="str">
        <f t="shared" si="4"/>
        <v/>
      </c>
      <c r="AA43" s="27">
        <f t="shared" si="5"/>
        <v>1.0875700013460166E-4</v>
      </c>
      <c r="AB43" s="31">
        <f t="shared" si="6"/>
        <v>7.7616334744509997E-3</v>
      </c>
      <c r="AC43" s="32" t="str">
        <f t="shared" si="7"/>
        <v/>
      </c>
      <c r="AD43" s="32">
        <f t="shared" si="8"/>
        <v>5.8760018669017401E-2</v>
      </c>
      <c r="AE43" s="28">
        <f t="shared" si="9"/>
        <v>6.6521652143468404E-2</v>
      </c>
      <c r="AF43" s="42">
        <f t="shared" si="11"/>
        <v>1846.25304728231</v>
      </c>
    </row>
    <row r="44" spans="1:32" x14ac:dyDescent="0.25">
      <c r="A44" t="s">
        <v>73</v>
      </c>
      <c r="C44" t="s">
        <v>74</v>
      </c>
      <c r="D44" t="str">
        <f>VLOOKUP(F44,Crossref!$A$17:$B$21,2,FALSE)</f>
        <v>src_03</v>
      </c>
      <c r="E44" t="str">
        <f t="shared" si="10"/>
        <v>C. WoodlandBell</v>
      </c>
      <c r="F44" s="14" t="s">
        <v>56</v>
      </c>
      <c r="G44" s="14" t="s">
        <v>27</v>
      </c>
      <c r="H44" s="14" t="s">
        <v>10</v>
      </c>
      <c r="I44" s="14" t="s">
        <v>11</v>
      </c>
      <c r="J44" s="28">
        <f>_xlfn.IFNA(VLOOKUP($G44&amp;$A44&amp;$D44,Low2x!$A$2:$N$141,13,FALSE),"")</f>
        <v>5.1360835004762304E-3</v>
      </c>
      <c r="K44" s="44">
        <f>_xlfn.IFNA(VLOOKUP($G44&amp;$A44&amp;$D44,Low2x!$A$2:$N$141,11,FALSE),"")</f>
        <v>24036.680715141702</v>
      </c>
      <c r="L44" s="27" t="str">
        <f>_xlfn.IFNA(VLOOKUP($G44&amp;$B44&amp;$D44,Low2x!$A$2:$N$141,13,FALSE),"")</f>
        <v/>
      </c>
      <c r="M44" s="51" t="str">
        <f>_xlfn.IFNA(VLOOKUP($G44&amp;$B44&amp;$D44,Low2x!$A$2:$N$141,11,FALSE),"")</f>
        <v/>
      </c>
      <c r="N44" s="27">
        <f>_xlfn.IFNA(VLOOKUP($G44&amp;$C44&amp;$D44,Low2x!$A$2:$N$141,13,FALSE),"")</f>
        <v>3.9232586070977599E-2</v>
      </c>
      <c r="O44" s="48">
        <f>_xlfn.IFNA(VLOOKUP($G44&amp;$C44&amp;$D44,Low2x!$A$2:$N$141,11,FALSE),"")</f>
        <v>24036.680715141702</v>
      </c>
      <c r="P44" s="28">
        <f>_xlfn.IFNA(VLOOKUP($G44&amp;$A44&amp;$D44,High8x!$A$2:$N$141,13,FALSE),"")</f>
        <v>2.0680119697569301E-2</v>
      </c>
      <c r="Q44" s="51">
        <f>_xlfn.IFNA(VLOOKUP($G44&amp;$A44&amp;$D44,High8x!$A$2:$N$141,11,FALSE),"")</f>
        <v>24036.680715141702</v>
      </c>
      <c r="R44" s="27" t="str">
        <f>_xlfn.IFNA(VLOOKUP($G44&amp;$B44&amp;$D44,High8x!$A$2:$N$141,13,FALSE),"")</f>
        <v/>
      </c>
      <c r="S44" s="51" t="str">
        <f>_xlfn.IFNA(VLOOKUP($G44&amp;$B44&amp;$D44,High8x!$A$2:$N$141,11,FALSE),"")</f>
        <v/>
      </c>
      <c r="T44" s="27">
        <f>_xlfn.IFNA(VLOOKUP($G44&amp;$C44&amp;$D44,High8x!$A$2:$N$141,13,FALSE),"")</f>
        <v>0.156253866617867</v>
      </c>
      <c r="U44" s="48">
        <f>_xlfn.IFNA(VLOOKUP($G44&amp;$C44&amp;$D44,High8x!$A$2:$N$141,11,FALSE),"")</f>
        <v>24036.680715141702</v>
      </c>
      <c r="V44" s="28">
        <f t="shared" si="12"/>
        <v>3.1593569506286728E-5</v>
      </c>
      <c r="W44" s="27" t="str">
        <f t="shared" si="1"/>
        <v/>
      </c>
      <c r="X44" s="27">
        <f t="shared" si="2"/>
        <v>2.3784813119286463E-4</v>
      </c>
      <c r="Y44" s="28">
        <f t="shared" si="3"/>
        <v>-4.5261898554790903E-5</v>
      </c>
      <c r="Z44" s="27" t="str">
        <f t="shared" si="4"/>
        <v/>
      </c>
      <c r="AA44" s="27">
        <f t="shared" si="5"/>
        <v>2.2549255534781709E-4</v>
      </c>
      <c r="AB44" s="31">
        <f t="shared" si="6"/>
        <v>2.0680119697569301E-2</v>
      </c>
      <c r="AC44" s="32" t="str">
        <f t="shared" si="7"/>
        <v/>
      </c>
      <c r="AD44" s="32">
        <f t="shared" si="8"/>
        <v>0.156253866617867</v>
      </c>
      <c r="AE44" s="28">
        <f t="shared" si="9"/>
        <v>0.1769339863154363</v>
      </c>
      <c r="AF44" s="42">
        <f t="shared" si="11"/>
        <v>24036.680715141702</v>
      </c>
    </row>
    <row r="45" spans="1:32" x14ac:dyDescent="0.25">
      <c r="A45" t="s">
        <v>73</v>
      </c>
      <c r="C45" t="s">
        <v>74</v>
      </c>
      <c r="D45" t="str">
        <f>VLOOKUP(F45,Crossref!$A$17:$B$21,2,FALSE)</f>
        <v>src_03</v>
      </c>
      <c r="E45" t="str">
        <f t="shared" si="10"/>
        <v>C. WoodlandZanobetti_HA</v>
      </c>
      <c r="F45" s="14" t="s">
        <v>56</v>
      </c>
      <c r="G45" s="14" t="s">
        <v>28</v>
      </c>
      <c r="H45" s="14" t="s">
        <v>12</v>
      </c>
      <c r="I45" s="14" t="s">
        <v>11</v>
      </c>
      <c r="J45" s="28">
        <f>_xlfn.IFNA(VLOOKUP($G45&amp;$A45&amp;$D45,Low2x!$A$2:$N$141,13,FALSE),"")</f>
        <v>1.0235713156759901E-2</v>
      </c>
      <c r="K45" s="44">
        <f>_xlfn.IFNA(VLOOKUP($G45&amp;$A45&amp;$D45,Low2x!$A$2:$N$141,11,FALSE),"")</f>
        <v>19644.393798471599</v>
      </c>
      <c r="L45" s="27" t="str">
        <f>_xlfn.IFNA(VLOOKUP($G45&amp;$B45&amp;$D45,Low2x!$A$2:$N$141,13,FALSE),"")</f>
        <v/>
      </c>
      <c r="M45" s="51" t="str">
        <f>_xlfn.IFNA(VLOOKUP($G45&amp;$B45&amp;$D45,Low2x!$A$2:$N$141,11,FALSE),"")</f>
        <v/>
      </c>
      <c r="N45" s="27">
        <f>_xlfn.IFNA(VLOOKUP($G45&amp;$C45&amp;$D45,Low2x!$A$2:$N$141,13,FALSE),"")</f>
        <v>7.6341413980536996E-2</v>
      </c>
      <c r="O45" s="48">
        <f>_xlfn.IFNA(VLOOKUP($G45&amp;$C45&amp;$D45,Low2x!$A$2:$N$141,11,FALSE),"")</f>
        <v>19644.393798471599</v>
      </c>
      <c r="P45" s="28">
        <f>_xlfn.IFNA(VLOOKUP($G45&amp;$A45&amp;$D45,High8x!$A$2:$N$141,13,FALSE),"")</f>
        <v>4.1222656164754602E-2</v>
      </c>
      <c r="Q45" s="51">
        <f>_xlfn.IFNA(VLOOKUP($G45&amp;$A45&amp;$D45,High8x!$A$2:$N$141,11,FALSE),"")</f>
        <v>19644.393798471599</v>
      </c>
      <c r="R45" s="27" t="str">
        <f>_xlfn.IFNA(VLOOKUP($G45&amp;$B45&amp;$D45,High8x!$A$2:$N$141,13,FALSE),"")</f>
        <v/>
      </c>
      <c r="S45" s="51" t="str">
        <f>_xlfn.IFNA(VLOOKUP($G45&amp;$B45&amp;$D45,High8x!$A$2:$N$141,11,FALSE),"")</f>
        <v/>
      </c>
      <c r="T45" s="27">
        <f>_xlfn.IFNA(VLOOKUP($G45&amp;$C45&amp;$D45,High8x!$A$2:$N$141,13,FALSE),"")</f>
        <v>0.30416450735336897</v>
      </c>
      <c r="U45" s="48">
        <f>_xlfn.IFNA(VLOOKUP($G45&amp;$C45&amp;$D45,High8x!$A$2:$N$141,11,FALSE),"")</f>
        <v>19644.393798471599</v>
      </c>
      <c r="V45" s="28">
        <f t="shared" si="12"/>
        <v>6.2981591479664033E-5</v>
      </c>
      <c r="W45" s="27" t="str">
        <f t="shared" ref="W45:W76" si="13">IFERROR((R45-L45)/($F$8-$F$7),"")</f>
        <v/>
      </c>
      <c r="X45" s="27">
        <f t="shared" ref="X45:X76" si="14">IFERROR((T45-N45)/($F$8-$F$7),"")</f>
        <v>4.6305506783095925E-4</v>
      </c>
      <c r="Y45" s="28">
        <f t="shared" ref="Y45:Y76" si="15">IFERROR(P45-V45*$F$8,"")</f>
        <v>-9.3267845905006808E-5</v>
      </c>
      <c r="Z45" s="27" t="str">
        <f t="shared" ref="Z45:Z76" si="16">IFERROR(R45-W45*$F$8,"")</f>
        <v/>
      </c>
      <c r="AA45" s="27">
        <f t="shared" ref="AA45:AA76" si="17">IFERROR(T45-X45*$F$8,"")</f>
        <v>4.0038285625970671E-4</v>
      </c>
      <c r="AB45" s="31">
        <f t="shared" ref="AB45:AB76" si="18">IFERROR(V45*$H$6+Y45,"")</f>
        <v>4.1222656164754602E-2</v>
      </c>
      <c r="AC45" s="32" t="str">
        <f t="shared" ref="AC45:AC76" si="19">IFERROR(W45*$H$7+Z45,"")</f>
        <v/>
      </c>
      <c r="AD45" s="32">
        <f t="shared" ref="AD45:AD76" si="20">IFERROR(X45*$H$8+AA45,"")</f>
        <v>0.30416450735336897</v>
      </c>
      <c r="AE45" s="28">
        <f t="shared" ref="AE45:AE76" si="21">SUM(AB45,AC45,AD45)</f>
        <v>0.3453871635181236</v>
      </c>
      <c r="AF45" s="42">
        <f t="shared" si="11"/>
        <v>19644.393798471599</v>
      </c>
    </row>
    <row r="46" spans="1:32" x14ac:dyDescent="0.25">
      <c r="A46" t="s">
        <v>73</v>
      </c>
      <c r="C46" t="s">
        <v>74</v>
      </c>
      <c r="D46" t="str">
        <f>VLOOKUP(F46,Crossref!$A$17:$B$21,2,FALSE)</f>
        <v>src_03</v>
      </c>
      <c r="E46" t="str">
        <f t="shared" si="10"/>
        <v>C. WoodlandZanobetti_18TO24</v>
      </c>
      <c r="F46" s="14" t="s">
        <v>56</v>
      </c>
      <c r="G46" s="14" t="s">
        <v>29</v>
      </c>
      <c r="H46" s="14" t="s">
        <v>13</v>
      </c>
      <c r="I46" s="14" t="s">
        <v>14</v>
      </c>
      <c r="J46" s="28">
        <f>_xlfn.IFNA(VLOOKUP($G46&amp;$A46&amp;$D46,Low2x!$A$2:$N$141,13,FALSE),"")</f>
        <v>2.5881346742575099E-6</v>
      </c>
      <c r="K46" s="44">
        <f>_xlfn.IFNA(VLOOKUP($G46&amp;$A46&amp;$D46,Low2x!$A$2:$N$141,11,FALSE),"")</f>
        <v>3.78247355874452</v>
      </c>
      <c r="L46" s="27" t="str">
        <f>_xlfn.IFNA(VLOOKUP($G46&amp;$B46&amp;$D46,Low2x!$A$2:$N$141,13,FALSE),"")</f>
        <v/>
      </c>
      <c r="M46" s="51" t="str">
        <f>_xlfn.IFNA(VLOOKUP($G46&amp;$B46&amp;$D46,Low2x!$A$2:$N$141,11,FALSE),"")</f>
        <v/>
      </c>
      <c r="N46" s="27">
        <f>_xlfn.IFNA(VLOOKUP($G46&amp;$C46&amp;$D46,Low2x!$A$2:$N$141,13,FALSE),"")</f>
        <v>1.9748445757138799E-5</v>
      </c>
      <c r="O46" s="48">
        <f>_xlfn.IFNA(VLOOKUP($G46&amp;$C46&amp;$D46,Low2x!$A$2:$N$141,11,FALSE),"")</f>
        <v>3.78247355874452</v>
      </c>
      <c r="P46" s="28">
        <f>_xlfn.IFNA(VLOOKUP($G46&amp;$A46&amp;$D46,High8x!$A$2:$N$141,13,FALSE),"")</f>
        <v>1.04170060147116E-5</v>
      </c>
      <c r="Q46" s="51">
        <f>_xlfn.IFNA(VLOOKUP($G46&amp;$A46&amp;$D46,High8x!$A$2:$N$141,11,FALSE),"")</f>
        <v>3.78247355874452</v>
      </c>
      <c r="R46" s="27" t="str">
        <f>_xlfn.IFNA(VLOOKUP($G46&amp;$B46&amp;$D46,High8x!$A$2:$N$141,13,FALSE),"")</f>
        <v/>
      </c>
      <c r="S46" s="51" t="str">
        <f>_xlfn.IFNA(VLOOKUP($G46&amp;$B46&amp;$D46,High8x!$A$2:$N$141,11,FALSE),"")</f>
        <v/>
      </c>
      <c r="T46" s="27">
        <f>_xlfn.IFNA(VLOOKUP($G46&amp;$C46&amp;$D46,High8x!$A$2:$N$141,13,FALSE),"")</f>
        <v>7.85546566447466E-5</v>
      </c>
      <c r="U46" s="48">
        <f>_xlfn.IFNA(VLOOKUP($G46&amp;$C46&amp;$D46,High8x!$A$2:$N$141,11,FALSE),"")</f>
        <v>3.78247355874452</v>
      </c>
      <c r="V46" s="28">
        <f t="shared" si="12"/>
        <v>1.5912340122874169E-8</v>
      </c>
      <c r="W46" s="27" t="str">
        <f t="shared" si="13"/>
        <v/>
      </c>
      <c r="X46" s="27">
        <f t="shared" si="14"/>
        <v>1.1952481887725162E-7</v>
      </c>
      <c r="Y46" s="28">
        <f t="shared" si="15"/>
        <v>-2.1489105893854704E-8</v>
      </c>
      <c r="Z46" s="27" t="str">
        <f t="shared" si="16"/>
        <v/>
      </c>
      <c r="AA46" s="27">
        <f t="shared" si="17"/>
        <v>1.4637546126953247E-7</v>
      </c>
      <c r="AB46" s="31">
        <f t="shared" si="18"/>
        <v>1.04170060147116E-5</v>
      </c>
      <c r="AC46" s="32" t="str">
        <f t="shared" si="19"/>
        <v/>
      </c>
      <c r="AD46" s="32">
        <f t="shared" si="20"/>
        <v>7.85546566447466E-5</v>
      </c>
      <c r="AE46" s="28">
        <f t="shared" si="21"/>
        <v>8.8971662659458202E-5</v>
      </c>
      <c r="AF46" s="42">
        <f t="shared" si="11"/>
        <v>3.78247355874452</v>
      </c>
    </row>
    <row r="47" spans="1:32" x14ac:dyDescent="0.25">
      <c r="A47" t="s">
        <v>73</v>
      </c>
      <c r="C47" t="s">
        <v>74</v>
      </c>
      <c r="D47" t="str">
        <f>VLOOKUP(F47,Crossref!$A$17:$B$21,2,FALSE)</f>
        <v>src_03</v>
      </c>
      <c r="E47" t="str">
        <f t="shared" si="10"/>
        <v>C. WoodlandZanobetti_25TO44</v>
      </c>
      <c r="F47" s="14" t="s">
        <v>56</v>
      </c>
      <c r="G47" s="14" t="s">
        <v>30</v>
      </c>
      <c r="H47" s="14" t="s">
        <v>13</v>
      </c>
      <c r="I47" s="14" t="s">
        <v>15</v>
      </c>
      <c r="J47" s="28">
        <f>_xlfn.IFNA(VLOOKUP($G47&amp;$A47&amp;$D47,Low2x!$A$2:$N$141,13,FALSE),"")</f>
        <v>2.1844729966842899E-4</v>
      </c>
      <c r="K47" s="44">
        <f>_xlfn.IFNA(VLOOKUP($G47&amp;$A47&amp;$D47,Low2x!$A$2:$N$141,11,FALSE),"")</f>
        <v>307.68987145640898</v>
      </c>
      <c r="L47" s="27" t="str">
        <f>_xlfn.IFNA(VLOOKUP($G47&amp;$B47&amp;$D47,Low2x!$A$2:$N$141,13,FALSE),"")</f>
        <v/>
      </c>
      <c r="M47" s="51" t="str">
        <f>_xlfn.IFNA(VLOOKUP($G47&amp;$B47&amp;$D47,Low2x!$A$2:$N$141,11,FALSE),"")</f>
        <v/>
      </c>
      <c r="N47" s="27">
        <f>_xlfn.IFNA(VLOOKUP($G47&amp;$C47&amp;$D47,Low2x!$A$2:$N$141,13,FALSE),"")</f>
        <v>1.7055594552264301E-3</v>
      </c>
      <c r="O47" s="48">
        <f>_xlfn.IFNA(VLOOKUP($G47&amp;$C47&amp;$D47,Low2x!$A$2:$N$141,11,FALSE),"")</f>
        <v>307.68987145640898</v>
      </c>
      <c r="P47" s="28">
        <f>_xlfn.IFNA(VLOOKUP($G47&amp;$A47&amp;$D47,High8x!$A$2:$N$141,13,FALSE),"")</f>
        <v>8.7900405598846198E-4</v>
      </c>
      <c r="Q47" s="51">
        <f>_xlfn.IFNA(VLOOKUP($G47&amp;$A47&amp;$D47,High8x!$A$2:$N$141,11,FALSE),"")</f>
        <v>307.68987145640898</v>
      </c>
      <c r="R47" s="27" t="str">
        <f>_xlfn.IFNA(VLOOKUP($G47&amp;$B47&amp;$D47,High8x!$A$2:$N$141,13,FALSE),"")</f>
        <v/>
      </c>
      <c r="S47" s="51" t="str">
        <f>_xlfn.IFNA(VLOOKUP($G47&amp;$B47&amp;$D47,High8x!$A$2:$N$141,11,FALSE),"")</f>
        <v/>
      </c>
      <c r="T47" s="27">
        <f>_xlfn.IFNA(VLOOKUP($G47&amp;$C47&amp;$D47,High8x!$A$2:$N$141,13,FALSE),"")</f>
        <v>6.7803376315712502E-3</v>
      </c>
      <c r="U47" s="48">
        <f>_xlfn.IFNA(VLOOKUP($G47&amp;$C47&amp;$D47,High8x!$A$2:$N$141,11,FALSE),"")</f>
        <v>307.68987145640898</v>
      </c>
      <c r="V47" s="28">
        <f t="shared" si="12"/>
        <v>1.3425950331707986E-6</v>
      </c>
      <c r="W47" s="27" t="str">
        <f t="shared" si="13"/>
        <v/>
      </c>
      <c r="X47" s="27">
        <f t="shared" si="14"/>
        <v>1.0314589789318741E-5</v>
      </c>
      <c r="Y47" s="28">
        <f t="shared" si="15"/>
        <v>-1.7382857715818973E-6</v>
      </c>
      <c r="Z47" s="27" t="str">
        <f t="shared" si="16"/>
        <v/>
      </c>
      <c r="AA47" s="27">
        <f t="shared" si="17"/>
        <v>1.3966729778156113E-5</v>
      </c>
      <c r="AB47" s="31">
        <f t="shared" si="18"/>
        <v>8.7900405598846198E-4</v>
      </c>
      <c r="AC47" s="32" t="str">
        <f t="shared" si="19"/>
        <v/>
      </c>
      <c r="AD47" s="32">
        <f t="shared" si="20"/>
        <v>6.7803376315712502E-3</v>
      </c>
      <c r="AE47" s="28">
        <f t="shared" si="21"/>
        <v>7.6593416875597124E-3</v>
      </c>
      <c r="AF47" s="42">
        <f t="shared" si="11"/>
        <v>307.68987145640898</v>
      </c>
    </row>
    <row r="48" spans="1:32" x14ac:dyDescent="0.25">
      <c r="A48" t="s">
        <v>73</v>
      </c>
      <c r="C48" t="s">
        <v>74</v>
      </c>
      <c r="D48" t="str">
        <f>VLOOKUP(F48,Crossref!$A$17:$B$21,2,FALSE)</f>
        <v>src_03</v>
      </c>
      <c r="E48" t="str">
        <f t="shared" si="10"/>
        <v>C. WoodlandZanobetti_45TO54</v>
      </c>
      <c r="F48" s="14" t="s">
        <v>56</v>
      </c>
      <c r="G48" s="14" t="s">
        <v>31</v>
      </c>
      <c r="H48" s="14" t="s">
        <v>13</v>
      </c>
      <c r="I48" s="14" t="s">
        <v>16</v>
      </c>
      <c r="J48" s="28">
        <f>_xlfn.IFNA(VLOOKUP($G48&amp;$A48&amp;$D48,Low2x!$A$2:$N$141,13,FALSE),"")</f>
        <v>5.2482153592484202E-4</v>
      </c>
      <c r="K48" s="44">
        <f>_xlfn.IFNA(VLOOKUP($G48&amp;$A48&amp;$D48,Low2x!$A$2:$N$141,11,FALSE),"")</f>
        <v>741.20718710884796</v>
      </c>
      <c r="L48" s="27" t="str">
        <f>_xlfn.IFNA(VLOOKUP($G48&amp;$B48&amp;$D48,Low2x!$A$2:$N$141,13,FALSE),"")</f>
        <v/>
      </c>
      <c r="M48" s="51" t="str">
        <f>_xlfn.IFNA(VLOOKUP($G48&amp;$B48&amp;$D48,Low2x!$A$2:$N$141,11,FALSE),"")</f>
        <v/>
      </c>
      <c r="N48" s="27">
        <f>_xlfn.IFNA(VLOOKUP($G48&amp;$C48&amp;$D48,Low2x!$A$2:$N$141,13,FALSE),"")</f>
        <v>4.0420316966988E-3</v>
      </c>
      <c r="O48" s="48">
        <f>_xlfn.IFNA(VLOOKUP($G48&amp;$C48&amp;$D48,Low2x!$A$2:$N$141,11,FALSE),"")</f>
        <v>741.20718710884796</v>
      </c>
      <c r="P48" s="28">
        <f>_xlfn.IFNA(VLOOKUP($G48&amp;$A48&amp;$D48,High8x!$A$2:$N$141,13,FALSE),"")</f>
        <v>2.1119873605960401E-3</v>
      </c>
      <c r="Q48" s="51">
        <f>_xlfn.IFNA(VLOOKUP($G48&amp;$A48&amp;$D48,High8x!$A$2:$N$141,11,FALSE),"")</f>
        <v>741.20718710884796</v>
      </c>
      <c r="R48" s="27" t="str">
        <f>_xlfn.IFNA(VLOOKUP($G48&amp;$B48&amp;$D48,High8x!$A$2:$N$141,13,FALSE),"")</f>
        <v/>
      </c>
      <c r="S48" s="51" t="str">
        <f>_xlfn.IFNA(VLOOKUP($G48&amp;$B48&amp;$D48,High8x!$A$2:$N$141,11,FALSE),"")</f>
        <v/>
      </c>
      <c r="T48" s="27">
        <f>_xlfn.IFNA(VLOOKUP($G48&amp;$C48&amp;$D48,High8x!$A$2:$N$141,13,FALSE),"")</f>
        <v>1.6082897459659299E-2</v>
      </c>
      <c r="U48" s="48">
        <f>_xlfn.IFNA(VLOOKUP($G48&amp;$C48&amp;$D48,High8x!$A$2:$N$141,11,FALSE),"")</f>
        <v>741.20718710884796</v>
      </c>
      <c r="V48" s="28">
        <f t="shared" si="12"/>
        <v>3.2259467981121912E-6</v>
      </c>
      <c r="W48" s="27" t="str">
        <f t="shared" si="13"/>
        <v/>
      </c>
      <c r="X48" s="27">
        <f t="shared" si="14"/>
        <v>2.4473304396261175E-5</v>
      </c>
      <c r="Y48" s="28">
        <f t="shared" si="15"/>
        <v>-4.2337389655573363E-6</v>
      </c>
      <c r="Z48" s="27" t="str">
        <f t="shared" si="16"/>
        <v/>
      </c>
      <c r="AA48" s="27">
        <f t="shared" si="17"/>
        <v>2.8409775711966956E-5</v>
      </c>
      <c r="AB48" s="31">
        <f t="shared" si="18"/>
        <v>2.1119873605960401E-3</v>
      </c>
      <c r="AC48" s="32" t="str">
        <f t="shared" si="19"/>
        <v/>
      </c>
      <c r="AD48" s="32">
        <f t="shared" si="20"/>
        <v>1.6082897459659299E-2</v>
      </c>
      <c r="AE48" s="28">
        <f t="shared" si="21"/>
        <v>1.8194884820255337E-2</v>
      </c>
      <c r="AF48" s="42">
        <f t="shared" si="11"/>
        <v>741.20718710884796</v>
      </c>
    </row>
    <row r="49" spans="1:32" x14ac:dyDescent="0.25">
      <c r="A49" t="s">
        <v>73</v>
      </c>
      <c r="C49" t="s">
        <v>74</v>
      </c>
      <c r="D49" t="str">
        <f>VLOOKUP(F49,Crossref!$A$17:$B$21,2,FALSE)</f>
        <v>src_03</v>
      </c>
      <c r="E49" t="str">
        <f t="shared" si="10"/>
        <v>C. WoodlandZanobetti_55TO64</v>
      </c>
      <c r="F49" s="14" t="s">
        <v>56</v>
      </c>
      <c r="G49" s="14" t="s">
        <v>32</v>
      </c>
      <c r="H49" s="14" t="s">
        <v>13</v>
      </c>
      <c r="I49" s="14" t="s">
        <v>17</v>
      </c>
      <c r="J49" s="28">
        <f>_xlfn.IFNA(VLOOKUP($G49&amp;$A49&amp;$D49,Low2x!$A$2:$N$141,13,FALSE),"")</f>
        <v>8.7907996778263198E-4</v>
      </c>
      <c r="K49" s="44">
        <f>_xlfn.IFNA(VLOOKUP($G49&amp;$A49&amp;$D49,Low2x!$A$2:$N$141,11,FALSE),"")</f>
        <v>1239.2283009248799</v>
      </c>
      <c r="L49" s="27" t="str">
        <f>_xlfn.IFNA(VLOOKUP($G49&amp;$B49&amp;$D49,Low2x!$A$2:$N$141,13,FALSE),"")</f>
        <v/>
      </c>
      <c r="M49" s="51" t="str">
        <f>_xlfn.IFNA(VLOOKUP($G49&amp;$B49&amp;$D49,Low2x!$A$2:$N$141,11,FALSE),"")</f>
        <v/>
      </c>
      <c r="N49" s="27">
        <f>_xlfn.IFNA(VLOOKUP($G49&amp;$C49&amp;$D49,Low2x!$A$2:$N$141,13,FALSE),"")</f>
        <v>6.7463204057268402E-3</v>
      </c>
      <c r="O49" s="48">
        <f>_xlfn.IFNA(VLOOKUP($G49&amp;$C49&amp;$D49,Low2x!$A$2:$N$141,11,FALSE),"")</f>
        <v>1239.2283009248799</v>
      </c>
      <c r="P49" s="28">
        <f>_xlfn.IFNA(VLOOKUP($G49&amp;$A49&amp;$D49,High8x!$A$2:$N$141,13,FALSE),"")</f>
        <v>3.5376602359236402E-3</v>
      </c>
      <c r="Q49" s="51">
        <f>_xlfn.IFNA(VLOOKUP($G49&amp;$A49&amp;$D49,High8x!$A$2:$N$141,11,FALSE),"")</f>
        <v>1239.2283009248799</v>
      </c>
      <c r="R49" s="27" t="str">
        <f>_xlfn.IFNA(VLOOKUP($G49&amp;$B49&amp;$D49,High8x!$A$2:$N$141,13,FALSE),"")</f>
        <v/>
      </c>
      <c r="S49" s="51" t="str">
        <f>_xlfn.IFNA(VLOOKUP($G49&amp;$B49&amp;$D49,High8x!$A$2:$N$141,11,FALSE),"")</f>
        <v/>
      </c>
      <c r="T49" s="27">
        <f>_xlfn.IFNA(VLOOKUP($G49&amp;$C49&amp;$D49,High8x!$A$2:$N$141,13,FALSE),"")</f>
        <v>2.6844382820464301E-2</v>
      </c>
      <c r="U49" s="48">
        <f>_xlfn.IFNA(VLOOKUP($G49&amp;$C49&amp;$D49,High8x!$A$2:$N$141,11,FALSE),"")</f>
        <v>1239.2283009248799</v>
      </c>
      <c r="V49" s="28">
        <f t="shared" si="12"/>
        <v>5.4036184311809109E-6</v>
      </c>
      <c r="W49" s="27" t="str">
        <f t="shared" si="13"/>
        <v/>
      </c>
      <c r="X49" s="27">
        <f t="shared" si="14"/>
        <v>4.0849720355157436E-5</v>
      </c>
      <c r="Y49" s="28">
        <f t="shared" si="15"/>
        <v>-7.1134549310372837E-6</v>
      </c>
      <c r="Z49" s="27" t="str">
        <f t="shared" si="16"/>
        <v/>
      </c>
      <c r="AA49" s="27">
        <f t="shared" si="17"/>
        <v>4.6966267481022422E-5</v>
      </c>
      <c r="AB49" s="31">
        <f t="shared" si="18"/>
        <v>3.5376602359236402E-3</v>
      </c>
      <c r="AC49" s="32" t="str">
        <f t="shared" si="19"/>
        <v/>
      </c>
      <c r="AD49" s="32">
        <f t="shared" si="20"/>
        <v>2.6844382820464301E-2</v>
      </c>
      <c r="AE49" s="28">
        <f t="shared" si="21"/>
        <v>3.038204305638794E-2</v>
      </c>
      <c r="AF49" s="42">
        <f t="shared" si="11"/>
        <v>1239.2283009248799</v>
      </c>
    </row>
    <row r="50" spans="1:32" x14ac:dyDescent="0.25">
      <c r="A50" t="s">
        <v>73</v>
      </c>
      <c r="C50" t="s">
        <v>74</v>
      </c>
      <c r="D50" t="str">
        <f>VLOOKUP(F50,Crossref!$A$17:$B$21,2,FALSE)</f>
        <v>src_03</v>
      </c>
      <c r="E50" t="str">
        <f t="shared" si="10"/>
        <v>C. WoodlandZanobetti_65TO99</v>
      </c>
      <c r="F50" s="14" t="s">
        <v>56</v>
      </c>
      <c r="G50" s="14" t="s">
        <v>33</v>
      </c>
      <c r="H50" s="14" t="s">
        <v>13</v>
      </c>
      <c r="I50" s="14" t="s">
        <v>11</v>
      </c>
      <c r="J50" s="28">
        <f>_xlfn.IFNA(VLOOKUP($G50&amp;$A50&amp;$D50,Low2x!$A$2:$N$141,13,FALSE),"")</f>
        <v>3.1880645622808699E-3</v>
      </c>
      <c r="K50" s="44">
        <f>_xlfn.IFNA(VLOOKUP($G50&amp;$A50&amp;$D50,Low2x!$A$2:$N$141,11,FALSE),"")</f>
        <v>5052.1748828940399</v>
      </c>
      <c r="L50" s="27" t="str">
        <f>_xlfn.IFNA(VLOOKUP($G50&amp;$B50&amp;$D50,Low2x!$A$2:$N$141,13,FALSE),"")</f>
        <v/>
      </c>
      <c r="M50" s="51" t="str">
        <f>_xlfn.IFNA(VLOOKUP($G50&amp;$B50&amp;$D50,Low2x!$A$2:$N$141,11,FALSE),"")</f>
        <v/>
      </c>
      <c r="N50" s="27">
        <f>_xlfn.IFNA(VLOOKUP($G50&amp;$C50&amp;$D50,Low2x!$A$2:$N$141,13,FALSE),"")</f>
        <v>2.4622873322481701E-2</v>
      </c>
      <c r="O50" s="48">
        <f>_xlfn.IFNA(VLOOKUP($G50&amp;$C50&amp;$D50,Low2x!$A$2:$N$141,11,FALSE),"")</f>
        <v>5052.1748828940399</v>
      </c>
      <c r="P50" s="28">
        <f>_xlfn.IFNA(VLOOKUP($G50&amp;$A50&amp;$D50,High8x!$A$2:$N$141,13,FALSE),"")</f>
        <v>1.28346937226511E-2</v>
      </c>
      <c r="Q50" s="51">
        <f>_xlfn.IFNA(VLOOKUP($G50&amp;$A50&amp;$D50,High8x!$A$2:$N$141,11,FALSE),"")</f>
        <v>5052.1748828940399</v>
      </c>
      <c r="R50" s="27" t="str">
        <f>_xlfn.IFNA(VLOOKUP($G50&amp;$B50&amp;$D50,High8x!$A$2:$N$141,13,FALSE),"")</f>
        <v/>
      </c>
      <c r="S50" s="51" t="str">
        <f>_xlfn.IFNA(VLOOKUP($G50&amp;$B50&amp;$D50,High8x!$A$2:$N$141,11,FALSE),"")</f>
        <v/>
      </c>
      <c r="T50" s="27">
        <f>_xlfn.IFNA(VLOOKUP($G50&amp;$C50&amp;$D50,High8x!$A$2:$N$141,13,FALSE),"")</f>
        <v>9.8054157041018095E-2</v>
      </c>
      <c r="U50" s="48">
        <f>_xlfn.IFNA(VLOOKUP($G50&amp;$C50&amp;$D50,High8x!$A$2:$N$141,11,FALSE),"")</f>
        <v>5052.1748828940399</v>
      </c>
      <c r="V50" s="28">
        <f t="shared" si="12"/>
        <v>1.9606969838150874E-5</v>
      </c>
      <c r="W50" s="27" t="str">
        <f t="shared" si="13"/>
        <v/>
      </c>
      <c r="X50" s="27">
        <f t="shared" si="14"/>
        <v>1.4925057666369186E-4</v>
      </c>
      <c r="Y50" s="28">
        <f t="shared" si="15"/>
        <v>-2.7478491175873462E-5</v>
      </c>
      <c r="Z50" s="27" t="str">
        <f t="shared" si="16"/>
        <v/>
      </c>
      <c r="AA50" s="27">
        <f t="shared" si="17"/>
        <v>1.4577874963622728E-4</v>
      </c>
      <c r="AB50" s="31">
        <f t="shared" si="18"/>
        <v>1.28346937226511E-2</v>
      </c>
      <c r="AC50" s="32" t="str">
        <f t="shared" si="19"/>
        <v/>
      </c>
      <c r="AD50" s="32">
        <f t="shared" si="20"/>
        <v>9.8054157041018095E-2</v>
      </c>
      <c r="AE50" s="28">
        <f t="shared" si="21"/>
        <v>0.11088885076366919</v>
      </c>
      <c r="AF50" s="42">
        <f t="shared" si="11"/>
        <v>5052.1748828940399</v>
      </c>
    </row>
    <row r="51" spans="1:32" x14ac:dyDescent="0.25">
      <c r="A51" t="s">
        <v>75</v>
      </c>
      <c r="B51" t="s">
        <v>76</v>
      </c>
      <c r="D51" t="str">
        <f>VLOOKUP(F51,Crossref!$A$17:$B$21,2,FALSE)</f>
        <v>src_03</v>
      </c>
      <c r="E51" t="str">
        <f t="shared" si="10"/>
        <v>C. WoodlandKatsouyanni</v>
      </c>
      <c r="F51" s="14" t="s">
        <v>56</v>
      </c>
      <c r="G51" s="14" t="s">
        <v>34</v>
      </c>
      <c r="H51" s="14" t="s">
        <v>12</v>
      </c>
      <c r="I51" s="14" t="s">
        <v>11</v>
      </c>
      <c r="J51" s="28">
        <f>_xlfn.IFNA(VLOOKUP($G51&amp;$A51&amp;$D51,Low2x!$A$2:$N$141,13,FALSE),"")</f>
        <v>5.4167084331019501E-2</v>
      </c>
      <c r="K51" s="44">
        <f>_xlfn.IFNA(VLOOKUP($G51&amp;$A51&amp;$D51,Low2x!$A$2:$N$141,11,FALSE),"")</f>
        <v>19644.393798471599</v>
      </c>
      <c r="L51" s="27">
        <f>_xlfn.IFNA(VLOOKUP($G51&amp;$B51&amp;$D51,Low2x!$A$2:$N$141,13,FALSE),"")</f>
        <v>4.2161410901639402E-3</v>
      </c>
      <c r="M51" s="51">
        <f>_xlfn.IFNA(VLOOKUP($G51&amp;$B51&amp;$D51,Low2x!$A$2:$N$141,11,FALSE),"")</f>
        <v>19644.393798471599</v>
      </c>
      <c r="N51" s="27" t="str">
        <f>_xlfn.IFNA(VLOOKUP($G51&amp;$C51&amp;$D51,Low2x!$A$2:$N$141,13,FALSE),"")</f>
        <v/>
      </c>
      <c r="O51" s="48" t="str">
        <f>_xlfn.IFNA(VLOOKUP($G51&amp;$C51&amp;$D51,Low2x!$A$2:$N$141,11,FALSE),"")</f>
        <v/>
      </c>
      <c r="P51" s="28">
        <f>_xlfn.IFNA(VLOOKUP($G51&amp;$A51&amp;$D51,High8x!$A$2:$N$141,13,FALSE),"")</f>
        <v>0.20770696681171999</v>
      </c>
      <c r="Q51" s="51">
        <f>_xlfn.IFNA(VLOOKUP($G51&amp;$A51&amp;$D51,High8x!$A$2:$N$141,11,FALSE),"")</f>
        <v>19644.393798471599</v>
      </c>
      <c r="R51" s="27">
        <f>_xlfn.IFNA(VLOOKUP($G51&amp;$B51&amp;$D51,High8x!$A$2:$N$141,13,FALSE),"")</f>
        <v>1.7605963345306501E-2</v>
      </c>
      <c r="S51" s="51">
        <f>_xlfn.IFNA(VLOOKUP($G51&amp;$B51&amp;$D51,High8x!$A$2:$N$141,11,FALSE),"")</f>
        <v>19644.393798471599</v>
      </c>
      <c r="T51" s="27" t="str">
        <f>_xlfn.IFNA(VLOOKUP($G51&amp;$C51&amp;$D51,High8x!$A$2:$N$141,13,FALSE),"")</f>
        <v/>
      </c>
      <c r="U51" s="48" t="str">
        <f>_xlfn.IFNA(VLOOKUP($G51&amp;$C51&amp;$D51,High8x!$A$2:$N$141,11,FALSE),"")</f>
        <v/>
      </c>
      <c r="V51" s="28">
        <f t="shared" si="12"/>
        <v>3.1207293187134245E-4</v>
      </c>
      <c r="W51" s="27">
        <f t="shared" si="13"/>
        <v>2.7215085884436098E-5</v>
      </c>
      <c r="X51" s="27" t="str">
        <f t="shared" si="14"/>
        <v/>
      </c>
      <c r="Y51" s="28">
        <f t="shared" si="15"/>
        <v>2.9871235041193378E-3</v>
      </c>
      <c r="Z51" s="27">
        <f t="shared" si="16"/>
        <v>-2.471329948835789E-4</v>
      </c>
      <c r="AA51" s="27" t="str">
        <f t="shared" si="17"/>
        <v/>
      </c>
      <c r="AB51" s="31">
        <f t="shared" si="18"/>
        <v>0.20770696681171999</v>
      </c>
      <c r="AC51" s="32">
        <f t="shared" si="19"/>
        <v>1.7605963345306501E-2</v>
      </c>
      <c r="AD51" s="32" t="str">
        <f t="shared" si="20"/>
        <v/>
      </c>
      <c r="AE51" s="28">
        <f t="shared" si="21"/>
        <v>0.2253129301570265</v>
      </c>
      <c r="AF51" s="42">
        <f t="shared" si="11"/>
        <v>19644.393798471599</v>
      </c>
    </row>
    <row r="52" spans="1:32" x14ac:dyDescent="0.25">
      <c r="A52" t="s">
        <v>75</v>
      </c>
      <c r="B52" t="s">
        <v>76</v>
      </c>
      <c r="D52" t="str">
        <f>VLOOKUP(F52,Crossref!$A$17:$B$21,2,FALSE)</f>
        <v>src_03</v>
      </c>
      <c r="E52" t="str">
        <f t="shared" si="10"/>
        <v>C. WoodlandSmith</v>
      </c>
      <c r="F52" s="14" t="s">
        <v>56</v>
      </c>
      <c r="G52" s="14" t="s">
        <v>35</v>
      </c>
      <c r="H52" s="14" t="s">
        <v>19</v>
      </c>
      <c r="I52" s="14" t="s">
        <v>5</v>
      </c>
      <c r="J52" s="28">
        <f>_xlfn.IFNA(VLOOKUP($G52&amp;$A52&amp;$D52,Low2x!$A$2:$N$141,13,FALSE),"")</f>
        <v>3.4761989410652297E-2</v>
      </c>
      <c r="K52" s="44">
        <f>_xlfn.IFNA(VLOOKUP($G52&amp;$A52&amp;$D52,Low2x!$A$2:$N$141,11,FALSE),"")</f>
        <v>30386.400926615901</v>
      </c>
      <c r="L52" s="27">
        <f>_xlfn.IFNA(VLOOKUP($G52&amp;$B52&amp;$D52,Low2x!$A$2:$N$141,13,FALSE),"")</f>
        <v>2.6570951513598898E-3</v>
      </c>
      <c r="M52" s="51">
        <f>_xlfn.IFNA(VLOOKUP($G52&amp;$B52&amp;$D52,Low2x!$A$2:$N$141,11,FALSE),"")</f>
        <v>30386.400926615901</v>
      </c>
      <c r="N52" s="27" t="str">
        <f>_xlfn.IFNA(VLOOKUP($G52&amp;$C52&amp;$D52,Low2x!$A$2:$N$141,13,FALSE),"")</f>
        <v/>
      </c>
      <c r="O52" s="48" t="str">
        <f>_xlfn.IFNA(VLOOKUP($G52&amp;$C52&amp;$D52,Low2x!$A$2:$N$141,11,FALSE),"")</f>
        <v/>
      </c>
      <c r="P52" s="28">
        <f>_xlfn.IFNA(VLOOKUP($G52&amp;$A52&amp;$D52,High8x!$A$2:$N$141,13,FALSE),"")</f>
        <v>0.13317616069959001</v>
      </c>
      <c r="Q52" s="51">
        <f>_xlfn.IFNA(VLOOKUP($G52&amp;$A52&amp;$D52,High8x!$A$2:$N$141,11,FALSE),"")</f>
        <v>30386.400926615901</v>
      </c>
      <c r="R52" s="27">
        <f>_xlfn.IFNA(VLOOKUP($G52&amp;$B52&amp;$D52,High8x!$A$2:$N$141,13,FALSE),"")</f>
        <v>1.11105555501322E-2</v>
      </c>
      <c r="S52" s="51">
        <f>_xlfn.IFNA(VLOOKUP($G52&amp;$B52&amp;$D52,High8x!$A$2:$N$141,11,FALSE),"")</f>
        <v>30386.400926615901</v>
      </c>
      <c r="T52" s="27" t="str">
        <f>_xlfn.IFNA(VLOOKUP($G52&amp;$C52&amp;$D52,High8x!$A$2:$N$141,13,FALSE),"")</f>
        <v/>
      </c>
      <c r="U52" s="48" t="str">
        <f>_xlfn.IFNA(VLOOKUP($G52&amp;$C52&amp;$D52,High8x!$A$2:$N$141,11,FALSE),"")</f>
        <v/>
      </c>
      <c r="V52" s="28">
        <f t="shared" si="12"/>
        <v>2.0002880343280023E-4</v>
      </c>
      <c r="W52" s="27">
        <f t="shared" si="13"/>
        <v>1.7181830078805507E-5</v>
      </c>
      <c r="X52" s="27" t="str">
        <f t="shared" si="14"/>
        <v/>
      </c>
      <c r="Y52" s="28">
        <f t="shared" si="15"/>
        <v>1.9572656476730677E-3</v>
      </c>
      <c r="Z52" s="27">
        <f t="shared" si="16"/>
        <v>-1.6072498156421283E-4</v>
      </c>
      <c r="AA52" s="27" t="str">
        <f t="shared" si="17"/>
        <v/>
      </c>
      <c r="AB52" s="31">
        <f t="shared" si="18"/>
        <v>0.13317616069959001</v>
      </c>
      <c r="AC52" s="32">
        <f t="shared" si="19"/>
        <v>1.11105555501322E-2</v>
      </c>
      <c r="AD52" s="32" t="str">
        <f t="shared" si="20"/>
        <v/>
      </c>
      <c r="AE52" s="28">
        <f t="shared" si="21"/>
        <v>0.14428671624972222</v>
      </c>
      <c r="AF52" s="42">
        <f t="shared" si="11"/>
        <v>30386.400926615901</v>
      </c>
    </row>
    <row r="53" spans="1:32" x14ac:dyDescent="0.25">
      <c r="A53" t="s">
        <v>75</v>
      </c>
      <c r="B53" t="s">
        <v>76</v>
      </c>
      <c r="D53" t="str">
        <f>VLOOKUP(F53,Crossref!$A$17:$B$21,2,FALSE)</f>
        <v>src_03</v>
      </c>
      <c r="E53" t="str">
        <f t="shared" si="10"/>
        <v>C. WoodlandMar_and_Koenig_0TO17</v>
      </c>
      <c r="F53" s="14" t="s">
        <v>56</v>
      </c>
      <c r="G53" s="14" t="s">
        <v>36</v>
      </c>
      <c r="H53" s="14" t="s">
        <v>4</v>
      </c>
      <c r="I53" s="14" t="s">
        <v>20</v>
      </c>
      <c r="J53" s="28">
        <f>_xlfn.IFNA(VLOOKUP($G53&amp;$A53&amp;$D53,Low2x!$A$2:$N$141,13,FALSE),"")</f>
        <v>0.30788185272727903</v>
      </c>
      <c r="K53" s="44">
        <f>_xlfn.IFNA(VLOOKUP($G53&amp;$A53&amp;$D53,Low2x!$A$2:$N$141,11,FALSE),"")</f>
        <v>5859.0171354842896</v>
      </c>
      <c r="L53" s="27">
        <f>_xlfn.IFNA(VLOOKUP($G53&amp;$B53&amp;$D53,Low2x!$A$2:$N$141,13,FALSE),"")</f>
        <v>2.4873477420697999E-2</v>
      </c>
      <c r="M53" s="51">
        <f>_xlfn.IFNA(VLOOKUP($G53&amp;$B53&amp;$D53,Low2x!$A$2:$N$141,11,FALSE),"")</f>
        <v>5859.0171354842896</v>
      </c>
      <c r="N53" s="27" t="str">
        <f>_xlfn.IFNA(VLOOKUP($G53&amp;$C53&amp;$D53,Low2x!$A$2:$N$141,13,FALSE),"")</f>
        <v/>
      </c>
      <c r="O53" s="48" t="str">
        <f>_xlfn.IFNA(VLOOKUP($G53&amp;$C53&amp;$D53,Low2x!$A$2:$N$141,11,FALSE),"")</f>
        <v/>
      </c>
      <c r="P53" s="28">
        <f>_xlfn.IFNA(VLOOKUP($G53&amp;$A53&amp;$D53,High8x!$A$2:$N$141,13,FALSE),"")</f>
        <v>1.1794769056634</v>
      </c>
      <c r="Q53" s="51">
        <f>_xlfn.IFNA(VLOOKUP($G53&amp;$A53&amp;$D53,High8x!$A$2:$N$141,11,FALSE),"")</f>
        <v>5859.0171354842896</v>
      </c>
      <c r="R53" s="27">
        <f>_xlfn.IFNA(VLOOKUP($G53&amp;$B53&amp;$D53,High8x!$A$2:$N$141,13,FALSE),"")</f>
        <v>0.103786384829261</v>
      </c>
      <c r="S53" s="51">
        <f>_xlfn.IFNA(VLOOKUP($G53&amp;$B53&amp;$D53,High8x!$A$2:$N$141,11,FALSE),"")</f>
        <v>5859.0171354842896</v>
      </c>
      <c r="T53" s="27" t="str">
        <f>_xlfn.IFNA(VLOOKUP($G53&amp;$C53&amp;$D53,High8x!$A$2:$N$141,13,FALSE),"")</f>
        <v/>
      </c>
      <c r="U53" s="48" t="str">
        <f>_xlfn.IFNA(VLOOKUP($G53&amp;$C53&amp;$D53,High8x!$A$2:$N$141,11,FALSE),"")</f>
        <v/>
      </c>
      <c r="V53" s="28">
        <f t="shared" si="12"/>
        <v>1.7715346604392703E-3</v>
      </c>
      <c r="W53" s="27">
        <f t="shared" si="13"/>
        <v>1.6039208822878659E-4</v>
      </c>
      <c r="X53" s="27" t="str">
        <f t="shared" si="14"/>
        <v/>
      </c>
      <c r="Y53" s="28">
        <f t="shared" si="15"/>
        <v>1.735016841523862E-2</v>
      </c>
      <c r="Z53" s="27">
        <f t="shared" si="16"/>
        <v>-1.4308250488229979E-3</v>
      </c>
      <c r="AA53" s="27" t="str">
        <f t="shared" si="17"/>
        <v/>
      </c>
      <c r="AB53" s="31">
        <f t="shared" si="18"/>
        <v>1.1794769056634</v>
      </c>
      <c r="AC53" s="32">
        <f t="shared" si="19"/>
        <v>0.103786384829261</v>
      </c>
      <c r="AD53" s="32" t="str">
        <f t="shared" si="20"/>
        <v/>
      </c>
      <c r="AE53" s="28">
        <f t="shared" si="21"/>
        <v>1.2832632904926611</v>
      </c>
      <c r="AF53" s="42">
        <f t="shared" si="11"/>
        <v>5859.0171354842896</v>
      </c>
    </row>
    <row r="54" spans="1:32" x14ac:dyDescent="0.25">
      <c r="A54" t="s">
        <v>75</v>
      </c>
      <c r="B54" t="s">
        <v>76</v>
      </c>
      <c r="D54" t="str">
        <f>VLOOKUP(F54,Crossref!$A$17:$B$21,2,FALSE)</f>
        <v>src_03</v>
      </c>
      <c r="E54" t="str">
        <f t="shared" si="10"/>
        <v>C. WoodlandMar_and_Koenig_18TO99</v>
      </c>
      <c r="F54" s="14" t="s">
        <v>56</v>
      </c>
      <c r="G54" s="14" t="s">
        <v>37</v>
      </c>
      <c r="H54" s="14" t="s">
        <v>4</v>
      </c>
      <c r="I54" s="14" t="s">
        <v>21</v>
      </c>
      <c r="J54" s="28">
        <f>_xlfn.IFNA(VLOOKUP($G54&amp;$A54&amp;$D54,Low2x!$A$2:$N$141,13,FALSE),"")</f>
        <v>0.480839462623039</v>
      </c>
      <c r="K54" s="44">
        <f>_xlfn.IFNA(VLOOKUP($G54&amp;$A54&amp;$D54,Low2x!$A$2:$N$141,11,FALSE),"")</f>
        <v>12559.5241763002</v>
      </c>
      <c r="L54" s="27">
        <f>_xlfn.IFNA(VLOOKUP($G54&amp;$B54&amp;$D54,Low2x!$A$2:$N$141,13,FALSE),"")</f>
        <v>3.8432486256740603E-2</v>
      </c>
      <c r="M54" s="51">
        <f>_xlfn.IFNA(VLOOKUP($G54&amp;$B54&amp;$D54,Low2x!$A$2:$N$141,11,FALSE),"")</f>
        <v>12559.5241763002</v>
      </c>
      <c r="N54" s="27" t="str">
        <f>_xlfn.IFNA(VLOOKUP($G54&amp;$C54&amp;$D54,Low2x!$A$2:$N$141,13,FALSE),"")</f>
        <v/>
      </c>
      <c r="O54" s="48" t="str">
        <f>_xlfn.IFNA(VLOOKUP($G54&amp;$C54&amp;$D54,Low2x!$A$2:$N$141,11,FALSE),"")</f>
        <v/>
      </c>
      <c r="P54" s="28">
        <f>_xlfn.IFNA(VLOOKUP($G54&amp;$A54&amp;$D54,High8x!$A$2:$N$141,13,FALSE),"")</f>
        <v>1.8414264782741601</v>
      </c>
      <c r="Q54" s="51">
        <f>_xlfn.IFNA(VLOOKUP($G54&amp;$A54&amp;$D54,High8x!$A$2:$N$141,11,FALSE),"")</f>
        <v>12559.5241763002</v>
      </c>
      <c r="R54" s="27">
        <f>_xlfn.IFNA(VLOOKUP($G54&amp;$B54&amp;$D54,High8x!$A$2:$N$141,13,FALSE),"")</f>
        <v>0.16050107342315301</v>
      </c>
      <c r="S54" s="51">
        <f>_xlfn.IFNA(VLOOKUP($G54&amp;$B54&amp;$D54,High8x!$A$2:$N$141,11,FALSE),"")</f>
        <v>12559.5241763002</v>
      </c>
      <c r="T54" s="27" t="str">
        <f>_xlfn.IFNA(VLOOKUP($G54&amp;$C54&amp;$D54,High8x!$A$2:$N$141,13,FALSE),"")</f>
        <v/>
      </c>
      <c r="U54" s="48" t="str">
        <f>_xlfn.IFNA(VLOOKUP($G54&amp;$C54&amp;$D54,High8x!$A$2:$N$141,11,FALSE),"")</f>
        <v/>
      </c>
      <c r="V54" s="28">
        <f t="shared" si="12"/>
        <v>2.7654207635185385E-3</v>
      </c>
      <c r="W54" s="27">
        <f t="shared" si="13"/>
        <v>2.4810688448457808E-4</v>
      </c>
      <c r="X54" s="27" t="str">
        <f t="shared" si="14"/>
        <v/>
      </c>
      <c r="Y54" s="28">
        <f t="shared" si="15"/>
        <v>2.73104574059988E-2</v>
      </c>
      <c r="Z54" s="27">
        <f t="shared" si="16"/>
        <v>-2.2570427987302077E-3</v>
      </c>
      <c r="AA54" s="27" t="str">
        <f t="shared" si="17"/>
        <v/>
      </c>
      <c r="AB54" s="31">
        <f t="shared" si="18"/>
        <v>1.8414264782741601</v>
      </c>
      <c r="AC54" s="32">
        <f t="shared" si="19"/>
        <v>0.16050107342315301</v>
      </c>
      <c r="AD54" s="32" t="str">
        <f t="shared" si="20"/>
        <v/>
      </c>
      <c r="AE54" s="28">
        <f t="shared" si="21"/>
        <v>2.001927551697313</v>
      </c>
      <c r="AF54" s="42">
        <f t="shared" si="11"/>
        <v>12559.5241763002</v>
      </c>
    </row>
    <row r="55" spans="1:32" x14ac:dyDescent="0.25">
      <c r="A55" t="s">
        <v>73</v>
      </c>
      <c r="C55" t="s">
        <v>74</v>
      </c>
      <c r="D55" t="str">
        <f>VLOOKUP(F55,Crossref!$A$17:$B$21,2,FALSE)</f>
        <v>src_04</v>
      </c>
      <c r="E55" t="str">
        <f t="shared" si="10"/>
        <v>D. VacavilleMar</v>
      </c>
      <c r="F55" s="15" t="s">
        <v>57</v>
      </c>
      <c r="G55" s="15" t="s">
        <v>24</v>
      </c>
      <c r="H55" s="15" t="s">
        <v>4</v>
      </c>
      <c r="I55" s="15" t="s">
        <v>5</v>
      </c>
      <c r="J55" s="28">
        <f>_xlfn.IFNA(VLOOKUP($G55&amp;$A55&amp;$D55,Low2x!$A$2:$N$141,13,FALSE),"")</f>
        <v>1.9728776538282301E-2</v>
      </c>
      <c r="K55" s="44">
        <f>_xlfn.IFNA(VLOOKUP($G55&amp;$A55&amp;$D55,Low2x!$A$2:$N$141,11,FALSE),"")</f>
        <v>18418.544183603201</v>
      </c>
      <c r="L55" s="27" t="str">
        <f>_xlfn.IFNA(VLOOKUP($G55&amp;$B55&amp;$D55,Low2x!$A$2:$N$141,13,FALSE),"")</f>
        <v/>
      </c>
      <c r="M55" s="51" t="str">
        <f>_xlfn.IFNA(VLOOKUP($G55&amp;$B55&amp;$D55,Low2x!$A$2:$N$141,11,FALSE),"")</f>
        <v/>
      </c>
      <c r="N55" s="27">
        <f>_xlfn.IFNA(VLOOKUP($G55&amp;$C55&amp;$D55,Low2x!$A$2:$N$141,13,FALSE),"")</f>
        <v>0.22557543354669801</v>
      </c>
      <c r="O55" s="48">
        <f>_xlfn.IFNA(VLOOKUP($G55&amp;$C55&amp;$D55,Low2x!$A$2:$N$141,11,FALSE),"")</f>
        <v>18418.544183603201</v>
      </c>
      <c r="P55" s="28">
        <f>_xlfn.IFNA(VLOOKUP($G55&amp;$A55&amp;$D55,High8x!$A$2:$N$141,13,FALSE),"")</f>
        <v>7.9311817780046395E-2</v>
      </c>
      <c r="Q55" s="51">
        <f>_xlfn.IFNA(VLOOKUP($G55&amp;$A55&amp;$D55,High8x!$A$2:$N$141,11,FALSE),"")</f>
        <v>18418.544183603201</v>
      </c>
      <c r="R55" s="27" t="str">
        <f>_xlfn.IFNA(VLOOKUP($G55&amp;$B55&amp;$D55,High8x!$A$2:$N$141,13,FALSE),"")</f>
        <v/>
      </c>
      <c r="S55" s="51" t="str">
        <f>_xlfn.IFNA(VLOOKUP($G55&amp;$B55&amp;$D55,High8x!$A$2:$N$141,11,FALSE),"")</f>
        <v/>
      </c>
      <c r="T55" s="27">
        <f>_xlfn.IFNA(VLOOKUP($G55&amp;$C55&amp;$D55,High8x!$A$2:$N$141,13,FALSE),"")</f>
        <v>0.88224524080668598</v>
      </c>
      <c r="U55" s="48">
        <f>_xlfn.IFNA(VLOOKUP($G55&amp;$C55&amp;$D55,High8x!$A$2:$N$141,11,FALSE),"")</f>
        <v>18418.544183603201</v>
      </c>
      <c r="V55" s="28">
        <f t="shared" si="12"/>
        <v>1.2110374236130914E-4</v>
      </c>
      <c r="W55" s="27" t="str">
        <f t="shared" si="13"/>
        <v/>
      </c>
      <c r="X55" s="27">
        <f t="shared" si="14"/>
        <v>1.3346947302032275E-3</v>
      </c>
      <c r="Y55" s="28">
        <f t="shared" si="15"/>
        <v>-1.3223720897240221E-4</v>
      </c>
      <c r="Z55" s="27" t="str">
        <f t="shared" si="16"/>
        <v/>
      </c>
      <c r="AA55" s="27">
        <f t="shared" si="17"/>
        <v>6.6854977933686888E-3</v>
      </c>
      <c r="AB55" s="31">
        <f t="shared" si="18"/>
        <v>7.9311817780046395E-2</v>
      </c>
      <c r="AC55" s="32" t="str">
        <f t="shared" si="19"/>
        <v/>
      </c>
      <c r="AD55" s="32">
        <f t="shared" si="20"/>
        <v>0.88224524080668598</v>
      </c>
      <c r="AE55" s="28">
        <f t="shared" si="21"/>
        <v>0.96155705858673235</v>
      </c>
      <c r="AF55" s="42">
        <f t="shared" si="11"/>
        <v>18418.544183603201</v>
      </c>
    </row>
    <row r="56" spans="1:32" x14ac:dyDescent="0.25">
      <c r="A56" t="s">
        <v>73</v>
      </c>
      <c r="C56" t="s">
        <v>74</v>
      </c>
      <c r="D56" t="str">
        <f>VLOOKUP(F56,Crossref!$A$17:$B$21,2,FALSE)</f>
        <v>src_04</v>
      </c>
      <c r="E56" t="str">
        <f t="shared" si="10"/>
        <v>D. VacavilleKrewski</v>
      </c>
      <c r="F56" s="15" t="s">
        <v>57</v>
      </c>
      <c r="G56" s="15" t="s">
        <v>25</v>
      </c>
      <c r="H56" s="15" t="s">
        <v>6</v>
      </c>
      <c r="I56" s="15" t="s">
        <v>7</v>
      </c>
      <c r="J56" s="28">
        <f>_xlfn.IFNA(VLOOKUP($G56&amp;$A56&amp;$D56,Low2x!$A$2:$N$141,13,FALSE),"")</f>
        <v>4.2901935176515298E-2</v>
      </c>
      <c r="K56" s="44">
        <f>_xlfn.IFNA(VLOOKUP($G56&amp;$A56&amp;$D56,Low2x!$A$2:$N$141,11,FALSE),"")</f>
        <v>44766.150258016802</v>
      </c>
      <c r="L56" s="27" t="str">
        <f>_xlfn.IFNA(VLOOKUP($G56&amp;$B56&amp;$D56,Low2x!$A$2:$N$141,13,FALSE),"")</f>
        <v/>
      </c>
      <c r="M56" s="51" t="str">
        <f>_xlfn.IFNA(VLOOKUP($G56&amp;$B56&amp;$D56,Low2x!$A$2:$N$141,11,FALSE),"")</f>
        <v/>
      </c>
      <c r="N56" s="27">
        <f>_xlfn.IFNA(VLOOKUP($G56&amp;$C56&amp;$D56,Low2x!$A$2:$N$141,13,FALSE),"")</f>
        <v>0.51430770248199897</v>
      </c>
      <c r="O56" s="48">
        <f>_xlfn.IFNA(VLOOKUP($G56&amp;$C56&amp;$D56,Low2x!$A$2:$N$141,11,FALSE),"")</f>
        <v>44766.150258016802</v>
      </c>
      <c r="P56" s="28">
        <f>_xlfn.IFNA(VLOOKUP($G56&amp;$A56&amp;$D56,High8x!$A$2:$N$141,13,FALSE),"")</f>
        <v>0.172540938425118</v>
      </c>
      <c r="Q56" s="51">
        <f>_xlfn.IFNA(VLOOKUP($G56&amp;$A56&amp;$D56,High8x!$A$2:$N$141,11,FALSE),"")</f>
        <v>44766.150258016802</v>
      </c>
      <c r="R56" s="27" t="str">
        <f>_xlfn.IFNA(VLOOKUP($G56&amp;$B56&amp;$D56,High8x!$A$2:$N$141,13,FALSE),"")</f>
        <v/>
      </c>
      <c r="S56" s="51" t="str">
        <f>_xlfn.IFNA(VLOOKUP($G56&amp;$B56&amp;$D56,High8x!$A$2:$N$141,11,FALSE),"")</f>
        <v/>
      </c>
      <c r="T56" s="27">
        <f>_xlfn.IFNA(VLOOKUP($G56&amp;$C56&amp;$D56,High8x!$A$2:$N$141,13,FALSE),"")</f>
        <v>2.01206924470719</v>
      </c>
      <c r="U56" s="48">
        <f>_xlfn.IFNA(VLOOKUP($G56&amp;$C56&amp;$D56,High8x!$A$2:$N$141,11,FALSE),"")</f>
        <v>44766.150258016802</v>
      </c>
      <c r="V56" s="28">
        <f t="shared" si="12"/>
        <v>2.6349390904187542E-4</v>
      </c>
      <c r="W56" s="27" t="str">
        <f t="shared" si="13"/>
        <v/>
      </c>
      <c r="X56" s="27">
        <f t="shared" si="14"/>
        <v>3.0442307768804699E-3</v>
      </c>
      <c r="Y56" s="28">
        <f t="shared" si="15"/>
        <v>-3.1106590635227027E-4</v>
      </c>
      <c r="Z56" s="27" t="str">
        <f t="shared" si="16"/>
        <v/>
      </c>
      <c r="AA56" s="27">
        <f t="shared" si="17"/>
        <v>1.5053855073601685E-2</v>
      </c>
      <c r="AB56" s="31">
        <f t="shared" si="18"/>
        <v>0.172540938425118</v>
      </c>
      <c r="AC56" s="32" t="str">
        <f t="shared" si="19"/>
        <v/>
      </c>
      <c r="AD56" s="32">
        <f t="shared" si="20"/>
        <v>2.01206924470719</v>
      </c>
      <c r="AE56" s="28">
        <f t="shared" si="21"/>
        <v>2.1846101831323081</v>
      </c>
      <c r="AF56" s="42">
        <f t="shared" si="11"/>
        <v>44766.150258016802</v>
      </c>
    </row>
    <row r="57" spans="1:32" x14ac:dyDescent="0.25">
      <c r="A57" t="s">
        <v>73</v>
      </c>
      <c r="C57" t="s">
        <v>74</v>
      </c>
      <c r="D57" t="str">
        <f>VLOOKUP(F57,Crossref!$A$17:$B$21,2,FALSE)</f>
        <v>src_04</v>
      </c>
      <c r="E57" t="str">
        <f t="shared" si="10"/>
        <v>D. VacavilleSheppard</v>
      </c>
      <c r="F57" s="15" t="s">
        <v>57</v>
      </c>
      <c r="G57" s="15" t="s">
        <v>26</v>
      </c>
      <c r="H57" s="15" t="s">
        <v>8</v>
      </c>
      <c r="I57" s="15" t="s">
        <v>9</v>
      </c>
      <c r="J57" s="28">
        <f>_xlfn.IFNA(VLOOKUP($G57&amp;$A57&amp;$D57,Low2x!$A$2:$N$141,13,FALSE),"")</f>
        <v>1.2195185093542701E-3</v>
      </c>
      <c r="K57" s="44">
        <f>_xlfn.IFNA(VLOOKUP($G57&amp;$A57&amp;$D57,Low2x!$A$2:$N$141,11,FALSE),"")</f>
        <v>1846.25304728231</v>
      </c>
      <c r="L57" s="27" t="str">
        <f>_xlfn.IFNA(VLOOKUP($G57&amp;$B57&amp;$D57,Low2x!$A$2:$N$141,13,FALSE),"")</f>
        <v/>
      </c>
      <c r="M57" s="51" t="str">
        <f>_xlfn.IFNA(VLOOKUP($G57&amp;$B57&amp;$D57,Low2x!$A$2:$N$141,11,FALSE),"")</f>
        <v/>
      </c>
      <c r="N57" s="27">
        <f>_xlfn.IFNA(VLOOKUP($G57&amp;$C57&amp;$D57,Low2x!$A$2:$N$141,13,FALSE),"")</f>
        <v>1.4350485752036801E-2</v>
      </c>
      <c r="O57" s="48">
        <f>_xlfn.IFNA(VLOOKUP($G57&amp;$C57&amp;$D57,Low2x!$A$2:$N$141,11,FALSE),"")</f>
        <v>1846.25304728231</v>
      </c>
      <c r="P57" s="28">
        <f>_xlfn.IFNA(VLOOKUP($G57&amp;$A57&amp;$D57,High8x!$A$2:$N$141,13,FALSE),"")</f>
        <v>4.9022962612208301E-3</v>
      </c>
      <c r="Q57" s="51">
        <f>_xlfn.IFNA(VLOOKUP($G57&amp;$A57&amp;$D57,High8x!$A$2:$N$141,11,FALSE),"")</f>
        <v>1846.25304728231</v>
      </c>
      <c r="R57" s="27" t="str">
        <f>_xlfn.IFNA(VLOOKUP($G57&amp;$B57&amp;$D57,High8x!$A$2:$N$141,13,FALSE),"")</f>
        <v/>
      </c>
      <c r="S57" s="51" t="str">
        <f>_xlfn.IFNA(VLOOKUP($G57&amp;$B57&amp;$D57,High8x!$A$2:$N$141,11,FALSE),"")</f>
        <v/>
      </c>
      <c r="T57" s="27">
        <f>_xlfn.IFNA(VLOOKUP($G57&amp;$C57&amp;$D57,High8x!$A$2:$N$141,13,FALSE),"")</f>
        <v>5.6091386172274597E-2</v>
      </c>
      <c r="U57" s="48">
        <f>_xlfn.IFNA(VLOOKUP($G57&amp;$C57&amp;$D57,High8x!$A$2:$N$141,11,FALSE),"")</f>
        <v>1846.25304728231</v>
      </c>
      <c r="V57" s="28">
        <f t="shared" si="12"/>
        <v>7.4853206338751222E-6</v>
      </c>
      <c r="W57" s="27" t="str">
        <f t="shared" si="13"/>
        <v/>
      </c>
      <c r="X57" s="27">
        <f t="shared" si="14"/>
        <v>8.4839228496418298E-5</v>
      </c>
      <c r="Y57" s="28">
        <f t="shared" si="15"/>
        <v>-8.0740746012499323E-6</v>
      </c>
      <c r="Z57" s="27" t="str">
        <f t="shared" si="16"/>
        <v/>
      </c>
      <c r="AA57" s="27">
        <f t="shared" si="17"/>
        <v>4.3685227862419462E-4</v>
      </c>
      <c r="AB57" s="31">
        <f t="shared" si="18"/>
        <v>4.9022962612208301E-3</v>
      </c>
      <c r="AC57" s="32" t="str">
        <f t="shared" si="19"/>
        <v/>
      </c>
      <c r="AD57" s="32">
        <f t="shared" si="20"/>
        <v>5.6091386172274597E-2</v>
      </c>
      <c r="AE57" s="28">
        <f t="shared" si="21"/>
        <v>6.0993682433495428E-2</v>
      </c>
      <c r="AF57" s="42">
        <f t="shared" si="11"/>
        <v>1846.25304728231</v>
      </c>
    </row>
    <row r="58" spans="1:32" x14ac:dyDescent="0.25">
      <c r="A58" t="s">
        <v>73</v>
      </c>
      <c r="C58" t="s">
        <v>74</v>
      </c>
      <c r="D58" t="str">
        <f>VLOOKUP(F58,Crossref!$A$17:$B$21,2,FALSE)</f>
        <v>src_04</v>
      </c>
      <c r="E58" t="str">
        <f t="shared" si="10"/>
        <v>D. VacavilleBell</v>
      </c>
      <c r="F58" s="15" t="s">
        <v>57</v>
      </c>
      <c r="G58" s="15" t="s">
        <v>27</v>
      </c>
      <c r="H58" s="15" t="s">
        <v>10</v>
      </c>
      <c r="I58" s="15" t="s">
        <v>11</v>
      </c>
      <c r="J58" s="28">
        <f>_xlfn.IFNA(VLOOKUP($G58&amp;$A58&amp;$D58,Low2x!$A$2:$N$141,13,FALSE),"")</f>
        <v>3.39328514184481E-3</v>
      </c>
      <c r="K58" s="44">
        <f>_xlfn.IFNA(VLOOKUP($G58&amp;$A58&amp;$D58,Low2x!$A$2:$N$141,11,FALSE),"")</f>
        <v>24036.680715141702</v>
      </c>
      <c r="L58" s="27" t="str">
        <f>_xlfn.IFNA(VLOOKUP($G58&amp;$B58&amp;$D58,Low2x!$A$2:$N$141,13,FALSE),"")</f>
        <v/>
      </c>
      <c r="M58" s="51" t="str">
        <f>_xlfn.IFNA(VLOOKUP($G58&amp;$B58&amp;$D58,Low2x!$A$2:$N$141,11,FALSE),"")</f>
        <v/>
      </c>
      <c r="N58" s="27">
        <f>_xlfn.IFNA(VLOOKUP($G58&amp;$C58&amp;$D58,Low2x!$A$2:$N$141,13,FALSE),"")</f>
        <v>4.0316295232022299E-2</v>
      </c>
      <c r="O58" s="48">
        <f>_xlfn.IFNA(VLOOKUP($G58&amp;$C58&amp;$D58,Low2x!$A$2:$N$141,11,FALSE),"")</f>
        <v>24036.680715141702</v>
      </c>
      <c r="P58" s="28">
        <f>_xlfn.IFNA(VLOOKUP($G58&amp;$A58&amp;$D58,High8x!$A$2:$N$141,13,FALSE),"")</f>
        <v>1.36440125912894E-2</v>
      </c>
      <c r="Q58" s="51">
        <f>_xlfn.IFNA(VLOOKUP($G58&amp;$A58&amp;$D58,High8x!$A$2:$N$141,11,FALSE),"")</f>
        <v>24036.680715141702</v>
      </c>
      <c r="R58" s="27" t="str">
        <f>_xlfn.IFNA(VLOOKUP($G58&amp;$B58&amp;$D58,High8x!$A$2:$N$141,13,FALSE),"")</f>
        <v/>
      </c>
      <c r="S58" s="51" t="str">
        <f>_xlfn.IFNA(VLOOKUP($G58&amp;$B58&amp;$D58,High8x!$A$2:$N$141,11,FALSE),"")</f>
        <v/>
      </c>
      <c r="T58" s="27">
        <f>_xlfn.IFNA(VLOOKUP($G58&amp;$C58&amp;$D58,High8x!$A$2:$N$141,13,FALSE),"")</f>
        <v>0.15753681451818399</v>
      </c>
      <c r="U58" s="48">
        <f>_xlfn.IFNA(VLOOKUP($G58&amp;$C58&amp;$D58,High8x!$A$2:$N$141,11,FALSE),"")</f>
        <v>24036.680715141702</v>
      </c>
      <c r="V58" s="28">
        <f t="shared" si="12"/>
        <v>2.0834811889115021E-5</v>
      </c>
      <c r="W58" s="27" t="str">
        <f t="shared" si="13"/>
        <v/>
      </c>
      <c r="X58" s="27">
        <f t="shared" si="14"/>
        <v>2.3825308798000345E-4</v>
      </c>
      <c r="Y58" s="28">
        <f t="shared" si="15"/>
        <v>-2.3624007970053304E-5</v>
      </c>
      <c r="Z58" s="27" t="str">
        <f t="shared" si="16"/>
        <v/>
      </c>
      <c r="AA58" s="27">
        <f t="shared" si="17"/>
        <v>1.2427888033017254E-3</v>
      </c>
      <c r="AB58" s="31">
        <f t="shared" si="18"/>
        <v>1.36440125912894E-2</v>
      </c>
      <c r="AC58" s="32" t="str">
        <f t="shared" si="19"/>
        <v/>
      </c>
      <c r="AD58" s="32">
        <f t="shared" si="20"/>
        <v>0.15753681451818399</v>
      </c>
      <c r="AE58" s="28">
        <f t="shared" si="21"/>
        <v>0.17118082710947338</v>
      </c>
      <c r="AF58" s="42">
        <f t="shared" si="11"/>
        <v>24036.680715141702</v>
      </c>
    </row>
    <row r="59" spans="1:32" x14ac:dyDescent="0.25">
      <c r="A59" t="s">
        <v>73</v>
      </c>
      <c r="C59" t="s">
        <v>74</v>
      </c>
      <c r="D59" t="str">
        <f>VLOOKUP(F59,Crossref!$A$17:$B$21,2,FALSE)</f>
        <v>src_04</v>
      </c>
      <c r="E59" t="str">
        <f t="shared" si="10"/>
        <v>D. VacavilleZanobetti_HA</v>
      </c>
      <c r="F59" s="15" t="s">
        <v>57</v>
      </c>
      <c r="G59" s="15" t="s">
        <v>28</v>
      </c>
      <c r="H59" s="15" t="s">
        <v>12</v>
      </c>
      <c r="I59" s="15" t="s">
        <v>11</v>
      </c>
      <c r="J59" s="28">
        <f>_xlfn.IFNA(VLOOKUP($G59&amp;$A59&amp;$D59,Low2x!$A$2:$N$141,13,FALSE),"")</f>
        <v>6.7202816258050803E-3</v>
      </c>
      <c r="K59" s="44">
        <f>_xlfn.IFNA(VLOOKUP($G59&amp;$A59&amp;$D59,Low2x!$A$2:$N$141,11,FALSE),"")</f>
        <v>19644.393798471599</v>
      </c>
      <c r="L59" s="27" t="str">
        <f>_xlfn.IFNA(VLOOKUP($G59&amp;$B59&amp;$D59,Low2x!$A$2:$N$141,13,FALSE),"")</f>
        <v/>
      </c>
      <c r="M59" s="51" t="str">
        <f>_xlfn.IFNA(VLOOKUP($G59&amp;$B59&amp;$D59,Low2x!$A$2:$N$141,11,FALSE),"")</f>
        <v/>
      </c>
      <c r="N59" s="27">
        <f>_xlfn.IFNA(VLOOKUP($G59&amp;$C59&amp;$D59,Low2x!$A$2:$N$141,13,FALSE),"")</f>
        <v>7.6592038932335599E-2</v>
      </c>
      <c r="O59" s="48">
        <f>_xlfn.IFNA(VLOOKUP($G59&amp;$C59&amp;$D59,Low2x!$A$2:$N$141,11,FALSE),"")</f>
        <v>19644.393798471599</v>
      </c>
      <c r="P59" s="28">
        <f>_xlfn.IFNA(VLOOKUP($G59&amp;$A59&amp;$D59,High8x!$A$2:$N$141,13,FALSE),"")</f>
        <v>2.70239668352831E-2</v>
      </c>
      <c r="Q59" s="51">
        <f>_xlfn.IFNA(VLOOKUP($G59&amp;$A59&amp;$D59,High8x!$A$2:$N$141,11,FALSE),"")</f>
        <v>19644.393798471599</v>
      </c>
      <c r="R59" s="27" t="str">
        <f>_xlfn.IFNA(VLOOKUP($G59&amp;$B59&amp;$D59,High8x!$A$2:$N$141,13,FALSE),"")</f>
        <v/>
      </c>
      <c r="S59" s="51" t="str">
        <f>_xlfn.IFNA(VLOOKUP($G59&amp;$B59&amp;$D59,High8x!$A$2:$N$141,11,FALSE),"")</f>
        <v/>
      </c>
      <c r="T59" s="27">
        <f>_xlfn.IFNA(VLOOKUP($G59&amp;$C59&amp;$D59,High8x!$A$2:$N$141,13,FALSE),"")</f>
        <v>0.299690679373535</v>
      </c>
      <c r="U59" s="48">
        <f>_xlfn.IFNA(VLOOKUP($G59&amp;$C59&amp;$D59,High8x!$A$2:$N$141,11,FALSE),"")</f>
        <v>19644.393798471599</v>
      </c>
      <c r="V59" s="28">
        <f t="shared" si="12"/>
        <v>4.1267652864792721E-5</v>
      </c>
      <c r="W59" s="27" t="str">
        <f t="shared" si="13"/>
        <v/>
      </c>
      <c r="X59" s="27">
        <f t="shared" si="14"/>
        <v>4.5345252122195001E-4</v>
      </c>
      <c r="Y59" s="28">
        <f t="shared" si="15"/>
        <v>-4.7613444020926099E-5</v>
      </c>
      <c r="Z59" s="27" t="str">
        <f t="shared" si="16"/>
        <v/>
      </c>
      <c r="AA59" s="27">
        <f t="shared" si="17"/>
        <v>2.2258254519357812E-3</v>
      </c>
      <c r="AB59" s="31">
        <f t="shared" si="18"/>
        <v>2.70239668352831E-2</v>
      </c>
      <c r="AC59" s="32" t="str">
        <f t="shared" si="19"/>
        <v/>
      </c>
      <c r="AD59" s="32">
        <f t="shared" si="20"/>
        <v>0.299690679373535</v>
      </c>
      <c r="AE59" s="28">
        <f t="shared" si="21"/>
        <v>0.32671464620881807</v>
      </c>
      <c r="AF59" s="42">
        <f t="shared" si="11"/>
        <v>19644.393798471599</v>
      </c>
    </row>
    <row r="60" spans="1:32" x14ac:dyDescent="0.25">
      <c r="A60" t="s">
        <v>73</v>
      </c>
      <c r="C60" t="s">
        <v>74</v>
      </c>
      <c r="D60" t="str">
        <f>VLOOKUP(F60,Crossref!$A$17:$B$21,2,FALSE)</f>
        <v>src_04</v>
      </c>
      <c r="E60" t="str">
        <f t="shared" si="10"/>
        <v>D. VacavilleZanobetti_18TO24</v>
      </c>
      <c r="F60" s="15" t="s">
        <v>57</v>
      </c>
      <c r="G60" s="15" t="s">
        <v>29</v>
      </c>
      <c r="H60" s="15" t="s">
        <v>13</v>
      </c>
      <c r="I60" s="15" t="s">
        <v>14</v>
      </c>
      <c r="J60" s="28">
        <f>_xlfn.IFNA(VLOOKUP($G60&amp;$A60&amp;$D60,Low2x!$A$2:$N$141,13,FALSE),"")</f>
        <v>1.63752219473163E-6</v>
      </c>
      <c r="K60" s="44">
        <f>_xlfn.IFNA(VLOOKUP($G60&amp;$A60&amp;$D60,Low2x!$A$2:$N$141,11,FALSE),"")</f>
        <v>3.78247355874452</v>
      </c>
      <c r="L60" s="27" t="str">
        <f>_xlfn.IFNA(VLOOKUP($G60&amp;$B60&amp;$D60,Low2x!$A$2:$N$141,13,FALSE),"")</f>
        <v/>
      </c>
      <c r="M60" s="51" t="str">
        <f>_xlfn.IFNA(VLOOKUP($G60&amp;$B60&amp;$D60,Low2x!$A$2:$N$141,11,FALSE),"")</f>
        <v/>
      </c>
      <c r="N60" s="27">
        <f>_xlfn.IFNA(VLOOKUP($G60&amp;$C60&amp;$D60,Low2x!$A$2:$N$141,13,FALSE),"")</f>
        <v>1.9208292753000901E-5</v>
      </c>
      <c r="O60" s="48">
        <f>_xlfn.IFNA(VLOOKUP($G60&amp;$C60&amp;$D60,Low2x!$A$2:$N$141,11,FALSE),"")</f>
        <v>3.78247355874452</v>
      </c>
      <c r="P60" s="28">
        <f>_xlfn.IFNA(VLOOKUP($G60&amp;$A60&amp;$D60,High8x!$A$2:$N$141,13,FALSE),"")</f>
        <v>6.5841915471520597E-6</v>
      </c>
      <c r="Q60" s="51">
        <f>_xlfn.IFNA(VLOOKUP($G60&amp;$A60&amp;$D60,High8x!$A$2:$N$141,11,FALSE),"")</f>
        <v>3.78247355874452</v>
      </c>
      <c r="R60" s="27" t="str">
        <f>_xlfn.IFNA(VLOOKUP($G60&amp;$B60&amp;$D60,High8x!$A$2:$N$141,13,FALSE),"")</f>
        <v/>
      </c>
      <c r="S60" s="51" t="str">
        <f>_xlfn.IFNA(VLOOKUP($G60&amp;$B60&amp;$D60,High8x!$A$2:$N$141,11,FALSE),"")</f>
        <v/>
      </c>
      <c r="T60" s="27">
        <f>_xlfn.IFNA(VLOOKUP($G60&amp;$C60&amp;$D60,High8x!$A$2:$N$141,13,FALSE),"")</f>
        <v>7.5154681407715401E-5</v>
      </c>
      <c r="U60" s="48">
        <f>_xlfn.IFNA(VLOOKUP($G60&amp;$C60&amp;$D60,High8x!$A$2:$N$141,11,FALSE),"")</f>
        <v>3.78247355874452</v>
      </c>
      <c r="V60" s="28">
        <f t="shared" si="12"/>
        <v>1.005420600085453E-8</v>
      </c>
      <c r="W60" s="27" t="str">
        <f t="shared" si="13"/>
        <v/>
      </c>
      <c r="X60" s="27">
        <f t="shared" si="14"/>
        <v>1.1371217206242784E-7</v>
      </c>
      <c r="Y60" s="28">
        <f t="shared" si="15"/>
        <v>-1.1367589408511779E-8</v>
      </c>
      <c r="Z60" s="27" t="str">
        <f t="shared" si="16"/>
        <v/>
      </c>
      <c r="AA60" s="27">
        <f t="shared" si="17"/>
        <v>5.5949653476273435E-7</v>
      </c>
      <c r="AB60" s="31">
        <f t="shared" si="18"/>
        <v>6.5841915471520597E-6</v>
      </c>
      <c r="AC60" s="32" t="str">
        <f t="shared" si="19"/>
        <v/>
      </c>
      <c r="AD60" s="32">
        <f t="shared" si="20"/>
        <v>7.5154681407715401E-5</v>
      </c>
      <c r="AE60" s="28">
        <f t="shared" si="21"/>
        <v>8.1738872954867459E-5</v>
      </c>
      <c r="AF60" s="42">
        <f t="shared" si="11"/>
        <v>3.78247355874452</v>
      </c>
    </row>
    <row r="61" spans="1:32" x14ac:dyDescent="0.25">
      <c r="A61" t="s">
        <v>73</v>
      </c>
      <c r="C61" t="s">
        <v>74</v>
      </c>
      <c r="D61" t="str">
        <f>VLOOKUP(F61,Crossref!$A$17:$B$21,2,FALSE)</f>
        <v>src_04</v>
      </c>
      <c r="E61" t="str">
        <f t="shared" si="10"/>
        <v>D. VacavilleZanobetti_25TO44</v>
      </c>
      <c r="F61" s="15" t="s">
        <v>57</v>
      </c>
      <c r="G61" s="15" t="s">
        <v>30</v>
      </c>
      <c r="H61" s="15" t="s">
        <v>13</v>
      </c>
      <c r="I61" s="15" t="s">
        <v>15</v>
      </c>
      <c r="J61" s="28">
        <f>_xlfn.IFNA(VLOOKUP($G61&amp;$A61&amp;$D61,Low2x!$A$2:$N$141,13,FALSE),"")</f>
        <v>1.3837319825207099E-4</v>
      </c>
      <c r="K61" s="44">
        <f>_xlfn.IFNA(VLOOKUP($G61&amp;$A61&amp;$D61,Low2x!$A$2:$N$141,11,FALSE),"")</f>
        <v>307.68987145640898</v>
      </c>
      <c r="L61" s="27" t="str">
        <f>_xlfn.IFNA(VLOOKUP($G61&amp;$B61&amp;$D61,Low2x!$A$2:$N$141,13,FALSE),"")</f>
        <v/>
      </c>
      <c r="M61" s="51" t="str">
        <f>_xlfn.IFNA(VLOOKUP($G61&amp;$B61&amp;$D61,Low2x!$A$2:$N$141,11,FALSE),"")</f>
        <v/>
      </c>
      <c r="N61" s="27">
        <f>_xlfn.IFNA(VLOOKUP($G61&amp;$C61&amp;$D61,Low2x!$A$2:$N$141,13,FALSE),"")</f>
        <v>1.65595475617475E-3</v>
      </c>
      <c r="O61" s="48">
        <f>_xlfn.IFNA(VLOOKUP($G61&amp;$C61&amp;$D61,Low2x!$A$2:$N$141,11,FALSE),"")</f>
        <v>307.68987145640898</v>
      </c>
      <c r="P61" s="28">
        <f>_xlfn.IFNA(VLOOKUP($G61&amp;$A61&amp;$D61,High8x!$A$2:$N$141,13,FALSE),"")</f>
        <v>5.5630179943607304E-4</v>
      </c>
      <c r="Q61" s="51">
        <f>_xlfn.IFNA(VLOOKUP($G61&amp;$A61&amp;$D61,High8x!$A$2:$N$141,11,FALSE),"")</f>
        <v>307.68987145640898</v>
      </c>
      <c r="R61" s="27" t="str">
        <f>_xlfn.IFNA(VLOOKUP($G61&amp;$B61&amp;$D61,High8x!$A$2:$N$141,13,FALSE),"")</f>
        <v/>
      </c>
      <c r="S61" s="51" t="str">
        <f>_xlfn.IFNA(VLOOKUP($G61&amp;$B61&amp;$D61,High8x!$A$2:$N$141,11,FALSE),"")</f>
        <v/>
      </c>
      <c r="T61" s="27">
        <f>_xlfn.IFNA(VLOOKUP($G61&amp;$C61&amp;$D61,High8x!$A$2:$N$141,13,FALSE),"")</f>
        <v>6.4735577692859297E-3</v>
      </c>
      <c r="U61" s="48">
        <f>_xlfn.IFNA(VLOOKUP($G61&amp;$C61&amp;$D61,High8x!$A$2:$N$141,11,FALSE),"")</f>
        <v>307.68987145640898</v>
      </c>
      <c r="V61" s="28">
        <f t="shared" si="12"/>
        <v>8.49448376390248E-7</v>
      </c>
      <c r="W61" s="27" t="str">
        <f t="shared" si="13"/>
        <v/>
      </c>
      <c r="X61" s="27">
        <f t="shared" si="14"/>
        <v>9.7918760429089014E-6</v>
      </c>
      <c r="Y61" s="28">
        <f t="shared" si="15"/>
        <v>-9.3633547592968883E-7</v>
      </c>
      <c r="Z61" s="27" t="str">
        <f t="shared" si="16"/>
        <v/>
      </c>
      <c r="AA61" s="27">
        <f t="shared" si="17"/>
        <v>5.0087085137690175E-5</v>
      </c>
      <c r="AB61" s="31">
        <f t="shared" si="18"/>
        <v>5.5630179943607304E-4</v>
      </c>
      <c r="AC61" s="32" t="str">
        <f t="shared" si="19"/>
        <v/>
      </c>
      <c r="AD61" s="32">
        <f t="shared" si="20"/>
        <v>6.4735577692859297E-3</v>
      </c>
      <c r="AE61" s="28">
        <f t="shared" si="21"/>
        <v>7.0298595687220029E-3</v>
      </c>
      <c r="AF61" s="42">
        <f t="shared" si="11"/>
        <v>307.68987145640898</v>
      </c>
    </row>
    <row r="62" spans="1:32" x14ac:dyDescent="0.25">
      <c r="A62" t="s">
        <v>73</v>
      </c>
      <c r="C62" t="s">
        <v>74</v>
      </c>
      <c r="D62" t="str">
        <f>VLOOKUP(F62,Crossref!$A$17:$B$21,2,FALSE)</f>
        <v>src_04</v>
      </c>
      <c r="E62" t="str">
        <f t="shared" si="10"/>
        <v>D. VacavilleZanobetti_45TO54</v>
      </c>
      <c r="F62" s="15" t="s">
        <v>57</v>
      </c>
      <c r="G62" s="15" t="s">
        <v>31</v>
      </c>
      <c r="H62" s="15" t="s">
        <v>13</v>
      </c>
      <c r="I62" s="15" t="s">
        <v>16</v>
      </c>
      <c r="J62" s="28">
        <f>_xlfn.IFNA(VLOOKUP($G62&amp;$A62&amp;$D62,Low2x!$A$2:$N$141,13,FALSE),"")</f>
        <v>3.3615037964054601E-4</v>
      </c>
      <c r="K62" s="44">
        <f>_xlfn.IFNA(VLOOKUP($G62&amp;$A62&amp;$D62,Low2x!$A$2:$N$141,11,FALSE),"")</f>
        <v>741.20718710884796</v>
      </c>
      <c r="L62" s="27" t="str">
        <f>_xlfn.IFNA(VLOOKUP($G62&amp;$B62&amp;$D62,Low2x!$A$2:$N$141,13,FALSE),"")</f>
        <v/>
      </c>
      <c r="M62" s="51" t="str">
        <f>_xlfn.IFNA(VLOOKUP($G62&amp;$B62&amp;$D62,Low2x!$A$2:$N$141,11,FALSE),"")</f>
        <v/>
      </c>
      <c r="N62" s="27">
        <f>_xlfn.IFNA(VLOOKUP($G62&amp;$C62&amp;$D62,Low2x!$A$2:$N$141,13,FALSE),"")</f>
        <v>4.0134593405098196E-3</v>
      </c>
      <c r="O62" s="48">
        <f>_xlfn.IFNA(VLOOKUP($G62&amp;$C62&amp;$D62,Low2x!$A$2:$N$141,11,FALSE),"")</f>
        <v>741.20718710884796</v>
      </c>
      <c r="P62" s="28">
        <f>_xlfn.IFNA(VLOOKUP($G62&amp;$A62&amp;$D62,High8x!$A$2:$N$141,13,FALSE),"")</f>
        <v>1.3511839859712399E-3</v>
      </c>
      <c r="Q62" s="51">
        <f>_xlfn.IFNA(VLOOKUP($G62&amp;$A62&amp;$D62,High8x!$A$2:$N$141,11,FALSE),"")</f>
        <v>741.20718710884796</v>
      </c>
      <c r="R62" s="27" t="str">
        <f>_xlfn.IFNA(VLOOKUP($G62&amp;$B62&amp;$D62,High8x!$A$2:$N$141,13,FALSE),"")</f>
        <v/>
      </c>
      <c r="S62" s="51" t="str">
        <f>_xlfn.IFNA(VLOOKUP($G62&amp;$B62&amp;$D62,High8x!$A$2:$N$141,11,FALSE),"")</f>
        <v/>
      </c>
      <c r="T62" s="27">
        <f>_xlfn.IFNA(VLOOKUP($G62&amp;$C62&amp;$D62,High8x!$A$2:$N$141,13,FALSE),"")</f>
        <v>1.56714580365339E-2</v>
      </c>
      <c r="U62" s="48">
        <f>_xlfn.IFNA(VLOOKUP($G62&amp;$C62&amp;$D62,High8x!$A$2:$N$141,11,FALSE),"")</f>
        <v>741.20718710884796</v>
      </c>
      <c r="V62" s="28">
        <f t="shared" si="12"/>
        <v>2.0630764356314914E-6</v>
      </c>
      <c r="W62" s="27" t="str">
        <f t="shared" si="13"/>
        <v/>
      </c>
      <c r="X62" s="27">
        <f t="shared" si="14"/>
        <v>2.3695119300861954E-5</v>
      </c>
      <c r="Y62" s="28">
        <f t="shared" si="15"/>
        <v>-2.1941558030183408E-6</v>
      </c>
      <c r="Z62" s="27" t="str">
        <f t="shared" si="16"/>
        <v/>
      </c>
      <c r="AA62" s="27">
        <f t="shared" si="17"/>
        <v>1.2745977516845884E-4</v>
      </c>
      <c r="AB62" s="31">
        <f t="shared" si="18"/>
        <v>1.3511839859712399E-3</v>
      </c>
      <c r="AC62" s="32" t="str">
        <f t="shared" si="19"/>
        <v/>
      </c>
      <c r="AD62" s="32">
        <f t="shared" si="20"/>
        <v>1.56714580365339E-2</v>
      </c>
      <c r="AE62" s="28">
        <f t="shared" si="21"/>
        <v>1.7022642022505141E-2</v>
      </c>
      <c r="AF62" s="42">
        <f t="shared" si="11"/>
        <v>741.20718710884796</v>
      </c>
    </row>
    <row r="63" spans="1:32" x14ac:dyDescent="0.25">
      <c r="A63" t="s">
        <v>73</v>
      </c>
      <c r="C63" t="s">
        <v>74</v>
      </c>
      <c r="D63" t="str">
        <f>VLOOKUP(F63,Crossref!$A$17:$B$21,2,FALSE)</f>
        <v>src_04</v>
      </c>
      <c r="E63" t="str">
        <f t="shared" si="10"/>
        <v>D. VacavilleZanobetti_55TO64</v>
      </c>
      <c r="F63" s="15" t="s">
        <v>57</v>
      </c>
      <c r="G63" s="15" t="s">
        <v>32</v>
      </c>
      <c r="H63" s="15" t="s">
        <v>13</v>
      </c>
      <c r="I63" s="15" t="s">
        <v>17</v>
      </c>
      <c r="J63" s="28">
        <f>_xlfn.IFNA(VLOOKUP($G63&amp;$A63&amp;$D63,Low2x!$A$2:$N$141,13,FALSE),"")</f>
        <v>5.5961919723385503E-4</v>
      </c>
      <c r="K63" s="44">
        <f>_xlfn.IFNA(VLOOKUP($G63&amp;$A63&amp;$D63,Low2x!$A$2:$N$141,11,FALSE),"")</f>
        <v>1239.2283009248799</v>
      </c>
      <c r="L63" s="27" t="str">
        <f>_xlfn.IFNA(VLOOKUP($G63&amp;$B63&amp;$D63,Low2x!$A$2:$N$141,13,FALSE),"")</f>
        <v/>
      </c>
      <c r="M63" s="51" t="str">
        <f>_xlfn.IFNA(VLOOKUP($G63&amp;$B63&amp;$D63,Low2x!$A$2:$N$141,11,FALSE),"")</f>
        <v/>
      </c>
      <c r="N63" s="27">
        <f>_xlfn.IFNA(VLOOKUP($G63&amp;$C63&amp;$D63,Low2x!$A$2:$N$141,13,FALSE),"")</f>
        <v>6.6584115604253801E-3</v>
      </c>
      <c r="O63" s="48">
        <f>_xlfn.IFNA(VLOOKUP($G63&amp;$C63&amp;$D63,Low2x!$A$2:$N$141,11,FALSE),"")</f>
        <v>1239.2283009248799</v>
      </c>
      <c r="P63" s="28">
        <f>_xlfn.IFNA(VLOOKUP($G63&amp;$A63&amp;$D63,High8x!$A$2:$N$141,13,FALSE),"")</f>
        <v>2.2495852595574499E-3</v>
      </c>
      <c r="Q63" s="51">
        <f>_xlfn.IFNA(VLOOKUP($G63&amp;$A63&amp;$D63,High8x!$A$2:$N$141,11,FALSE),"")</f>
        <v>1239.2283009248799</v>
      </c>
      <c r="R63" s="27" t="str">
        <f>_xlfn.IFNA(VLOOKUP($G63&amp;$B63&amp;$D63,High8x!$A$2:$N$141,13,FALSE),"")</f>
        <v/>
      </c>
      <c r="S63" s="51" t="str">
        <f>_xlfn.IFNA(VLOOKUP($G63&amp;$B63&amp;$D63,High8x!$A$2:$N$141,11,FALSE),"")</f>
        <v/>
      </c>
      <c r="T63" s="27">
        <f>_xlfn.IFNA(VLOOKUP($G63&amp;$C63&amp;$D63,High8x!$A$2:$N$141,13,FALSE),"")</f>
        <v>2.6007313571847698E-2</v>
      </c>
      <c r="U63" s="48">
        <f>_xlfn.IFNA(VLOOKUP($G63&amp;$C63&amp;$D63,High8x!$A$2:$N$141,11,FALSE),"")</f>
        <v>1239.2283009248799</v>
      </c>
      <c r="V63" s="28">
        <f t="shared" si="12"/>
        <v>3.4348903705764122E-6</v>
      </c>
      <c r="W63" s="27" t="str">
        <f t="shared" si="13"/>
        <v/>
      </c>
      <c r="X63" s="27">
        <f t="shared" si="14"/>
        <v>3.9327036608581948E-5</v>
      </c>
      <c r="Y63" s="28">
        <f t="shared" si="15"/>
        <v>-3.7028235406765843E-6</v>
      </c>
      <c r="Z63" s="27" t="str">
        <f t="shared" si="16"/>
        <v/>
      </c>
      <c r="AA63" s="27">
        <f t="shared" si="17"/>
        <v>2.0877755661793951E-4</v>
      </c>
      <c r="AB63" s="31">
        <f t="shared" si="18"/>
        <v>2.2495852595574499E-3</v>
      </c>
      <c r="AC63" s="32" t="str">
        <f t="shared" si="19"/>
        <v/>
      </c>
      <c r="AD63" s="32">
        <f t="shared" si="20"/>
        <v>2.6007313571847698E-2</v>
      </c>
      <c r="AE63" s="28">
        <f t="shared" si="21"/>
        <v>2.8256898831405149E-2</v>
      </c>
      <c r="AF63" s="42">
        <f t="shared" si="11"/>
        <v>1239.2283009248799</v>
      </c>
    </row>
    <row r="64" spans="1:32" x14ac:dyDescent="0.25">
      <c r="A64" t="s">
        <v>73</v>
      </c>
      <c r="C64" t="s">
        <v>74</v>
      </c>
      <c r="D64" t="str">
        <f>VLOOKUP(F64,Crossref!$A$17:$B$21,2,FALSE)</f>
        <v>src_04</v>
      </c>
      <c r="E64" t="str">
        <f t="shared" si="10"/>
        <v>D. VacavilleZanobetti_65TO99</v>
      </c>
      <c r="F64" s="15" t="s">
        <v>57</v>
      </c>
      <c r="G64" s="15" t="s">
        <v>33</v>
      </c>
      <c r="H64" s="15" t="s">
        <v>13</v>
      </c>
      <c r="I64" s="15" t="s">
        <v>11</v>
      </c>
      <c r="J64" s="28">
        <f>_xlfn.IFNA(VLOOKUP($G64&amp;$A64&amp;$D64,Low2x!$A$2:$N$141,13,FALSE),"")</f>
        <v>2.0959920685450499E-3</v>
      </c>
      <c r="K64" s="44">
        <f>_xlfn.IFNA(VLOOKUP($G64&amp;$A64&amp;$D64,Low2x!$A$2:$N$141,11,FALSE),"")</f>
        <v>5052.1748828940399</v>
      </c>
      <c r="L64" s="27" t="str">
        <f>_xlfn.IFNA(VLOOKUP($G64&amp;$B64&amp;$D64,Low2x!$A$2:$N$141,13,FALSE),"")</f>
        <v/>
      </c>
      <c r="M64" s="51" t="str">
        <f>_xlfn.IFNA(VLOOKUP($G64&amp;$B64&amp;$D64,Low2x!$A$2:$N$141,11,FALSE),"")</f>
        <v/>
      </c>
      <c r="N64" s="27">
        <f>_xlfn.IFNA(VLOOKUP($G64&amp;$C64&amp;$D64,Low2x!$A$2:$N$141,13,FALSE),"")</f>
        <v>2.5281180741618201E-2</v>
      </c>
      <c r="O64" s="48">
        <f>_xlfn.IFNA(VLOOKUP($G64&amp;$C64&amp;$D64,Low2x!$A$2:$N$141,11,FALSE),"")</f>
        <v>5052.1748828940399</v>
      </c>
      <c r="P64" s="28">
        <f>_xlfn.IFNA(VLOOKUP($G64&amp;$A64&amp;$D64,High8x!$A$2:$N$141,13,FALSE),"")</f>
        <v>8.4274477938383694E-3</v>
      </c>
      <c r="Q64" s="51">
        <f>_xlfn.IFNA(VLOOKUP($G64&amp;$A64&amp;$D64,High8x!$A$2:$N$141,11,FALSE),"")</f>
        <v>5052.1748828940399</v>
      </c>
      <c r="R64" s="27" t="str">
        <f>_xlfn.IFNA(VLOOKUP($G64&amp;$B64&amp;$D64,High8x!$A$2:$N$141,13,FALSE),"")</f>
        <v/>
      </c>
      <c r="S64" s="51" t="str">
        <f>_xlfn.IFNA(VLOOKUP($G64&amp;$B64&amp;$D64,High8x!$A$2:$N$141,11,FALSE),"")</f>
        <v/>
      </c>
      <c r="T64" s="27">
        <f>_xlfn.IFNA(VLOOKUP($G64&amp;$C64&amp;$D64,High8x!$A$2:$N$141,13,FALSE),"")</f>
        <v>9.8755489479903605E-2</v>
      </c>
      <c r="U64" s="48">
        <f>_xlfn.IFNA(VLOOKUP($G64&amp;$C64&amp;$D64,High8x!$A$2:$N$141,11,FALSE),"")</f>
        <v>5052.1748828940399</v>
      </c>
      <c r="V64" s="28">
        <f t="shared" si="12"/>
        <v>1.2868812449783171E-5</v>
      </c>
      <c r="W64" s="27" t="str">
        <f t="shared" si="13"/>
        <v/>
      </c>
      <c r="X64" s="27">
        <f t="shared" si="14"/>
        <v>1.4933802589082399E-4</v>
      </c>
      <c r="Y64" s="28">
        <f t="shared" si="15"/>
        <v>-1.4493173219391059E-5</v>
      </c>
      <c r="Z64" s="27" t="str">
        <f t="shared" si="16"/>
        <v/>
      </c>
      <c r="AA64" s="27">
        <f t="shared" si="17"/>
        <v>7.8974449552306203E-4</v>
      </c>
      <c r="AB64" s="31">
        <f t="shared" si="18"/>
        <v>8.4274477938383694E-3</v>
      </c>
      <c r="AC64" s="32" t="str">
        <f t="shared" si="19"/>
        <v/>
      </c>
      <c r="AD64" s="32">
        <f t="shared" si="20"/>
        <v>9.8755489479903605E-2</v>
      </c>
      <c r="AE64" s="28">
        <f t="shared" si="21"/>
        <v>0.10718293727374198</v>
      </c>
      <c r="AF64" s="42">
        <f t="shared" si="11"/>
        <v>5052.1748828940399</v>
      </c>
    </row>
    <row r="65" spans="1:32" x14ac:dyDescent="0.25">
      <c r="A65" t="s">
        <v>75</v>
      </c>
      <c r="B65" t="s">
        <v>76</v>
      </c>
      <c r="D65" t="str">
        <f>VLOOKUP(F65,Crossref!$A$17:$B$21,2,FALSE)</f>
        <v>src_04</v>
      </c>
      <c r="E65" t="str">
        <f t="shared" si="10"/>
        <v>D. VacavilleKatsouyanni</v>
      </c>
      <c r="F65" s="15" t="s">
        <v>57</v>
      </c>
      <c r="G65" s="15" t="s">
        <v>34</v>
      </c>
      <c r="H65" s="15" t="s">
        <v>12</v>
      </c>
      <c r="I65" s="15" t="s">
        <v>11</v>
      </c>
      <c r="J65" s="28">
        <f>_xlfn.IFNA(VLOOKUP($G65&amp;$A65&amp;$D65,Low2x!$A$2:$N$141,13,FALSE),"")</f>
        <v>5.8248329443559697E-2</v>
      </c>
      <c r="K65" s="44">
        <f>_xlfn.IFNA(VLOOKUP($G65&amp;$A65&amp;$D65,Low2x!$A$2:$N$141,11,FALSE),"")</f>
        <v>19644.393798471599</v>
      </c>
      <c r="L65" s="27">
        <f>_xlfn.IFNA(VLOOKUP($G65&amp;$B65&amp;$D65,Low2x!$A$2:$N$141,13,FALSE),"")</f>
        <v>3.49563607835306E-3</v>
      </c>
      <c r="M65" s="51">
        <f>_xlfn.IFNA(VLOOKUP($G65&amp;$B65&amp;$D65,Low2x!$A$2:$N$141,11,FALSE),"")</f>
        <v>19644.393798471599</v>
      </c>
      <c r="N65" s="27" t="str">
        <f>_xlfn.IFNA(VLOOKUP($G65&amp;$C65&amp;$D65,Low2x!$A$2:$N$141,13,FALSE),"")</f>
        <v/>
      </c>
      <c r="O65" s="48" t="str">
        <f>_xlfn.IFNA(VLOOKUP($G65&amp;$C65&amp;$D65,Low2x!$A$2:$N$141,11,FALSE),"")</f>
        <v/>
      </c>
      <c r="P65" s="28">
        <f>_xlfn.IFNA(VLOOKUP($G65&amp;$A65&amp;$D65,High8x!$A$2:$N$141,13,FALSE),"")</f>
        <v>0.226554525449325</v>
      </c>
      <c r="Q65" s="51">
        <f>_xlfn.IFNA(VLOOKUP($G65&amp;$A65&amp;$D65,High8x!$A$2:$N$141,11,FALSE),"")</f>
        <v>19644.393798471599</v>
      </c>
      <c r="R65" s="27">
        <f>_xlfn.IFNA(VLOOKUP($G65&amp;$B65&amp;$D65,High8x!$A$2:$N$141,13,FALSE),"")</f>
        <v>1.43829139484814E-2</v>
      </c>
      <c r="S65" s="51">
        <f>_xlfn.IFNA(VLOOKUP($G65&amp;$B65&amp;$D65,High8x!$A$2:$N$141,11,FALSE),"")</f>
        <v>19644.393798471599</v>
      </c>
      <c r="T65" s="27" t="str">
        <f>_xlfn.IFNA(VLOOKUP($G65&amp;$C65&amp;$D65,High8x!$A$2:$N$141,13,FALSE),"")</f>
        <v/>
      </c>
      <c r="U65" s="48" t="str">
        <f>_xlfn.IFNA(VLOOKUP($G65&amp;$C65&amp;$D65,High8x!$A$2:$N$141,11,FALSE),"")</f>
        <v/>
      </c>
      <c r="V65" s="28">
        <f t="shared" si="12"/>
        <v>3.4208576423936038E-4</v>
      </c>
      <c r="W65" s="27">
        <f t="shared" si="13"/>
        <v>2.2128613557171421E-5</v>
      </c>
      <c r="X65" s="27" t="str">
        <f t="shared" si="14"/>
        <v/>
      </c>
      <c r="Y65" s="28">
        <f t="shared" si="15"/>
        <v>2.1462641083045964E-3</v>
      </c>
      <c r="Z65" s="27">
        <f t="shared" si="16"/>
        <v>-1.3345654502305154E-4</v>
      </c>
      <c r="AA65" s="27" t="str">
        <f t="shared" si="17"/>
        <v/>
      </c>
      <c r="AB65" s="31">
        <f t="shared" si="18"/>
        <v>0.226554525449325</v>
      </c>
      <c r="AC65" s="32">
        <f t="shared" si="19"/>
        <v>1.43829139484814E-2</v>
      </c>
      <c r="AD65" s="32" t="str">
        <f t="shared" si="20"/>
        <v/>
      </c>
      <c r="AE65" s="28">
        <f t="shared" si="21"/>
        <v>0.2409374393978064</v>
      </c>
      <c r="AF65" s="42">
        <f t="shared" si="11"/>
        <v>19644.393798471599</v>
      </c>
    </row>
    <row r="66" spans="1:32" x14ac:dyDescent="0.25">
      <c r="A66" t="s">
        <v>75</v>
      </c>
      <c r="B66" t="s">
        <v>76</v>
      </c>
      <c r="D66" t="str">
        <f>VLOOKUP(F66,Crossref!$A$17:$B$21,2,FALSE)</f>
        <v>src_04</v>
      </c>
      <c r="E66" t="str">
        <f t="shared" si="10"/>
        <v>D. VacavilleSmith</v>
      </c>
      <c r="F66" s="15" t="s">
        <v>57</v>
      </c>
      <c r="G66" s="15" t="s">
        <v>35</v>
      </c>
      <c r="H66" s="15" t="s">
        <v>19</v>
      </c>
      <c r="I66" s="15" t="s">
        <v>5</v>
      </c>
      <c r="J66" s="28">
        <f>_xlfn.IFNA(VLOOKUP($G66&amp;$A66&amp;$D66,Low2x!$A$2:$N$141,13,FALSE),"")</f>
        <v>3.7764910822207801E-2</v>
      </c>
      <c r="K66" s="44">
        <f>_xlfn.IFNA(VLOOKUP($G66&amp;$A66&amp;$D66,Low2x!$A$2:$N$141,11,FALSE),"")</f>
        <v>30386.400926615901</v>
      </c>
      <c r="L66" s="27">
        <f>_xlfn.IFNA(VLOOKUP($G66&amp;$B66&amp;$D66,Low2x!$A$2:$N$141,13,FALSE),"")</f>
        <v>2.2386956695337099E-3</v>
      </c>
      <c r="M66" s="51">
        <f>_xlfn.IFNA(VLOOKUP($G66&amp;$B66&amp;$D66,Low2x!$A$2:$N$141,11,FALSE),"")</f>
        <v>30386.400926615901</v>
      </c>
      <c r="N66" s="27" t="str">
        <f>_xlfn.IFNA(VLOOKUP($G66&amp;$C66&amp;$D66,Low2x!$A$2:$N$141,13,FALSE),"")</f>
        <v/>
      </c>
      <c r="O66" s="48" t="str">
        <f>_xlfn.IFNA(VLOOKUP($G66&amp;$C66&amp;$D66,Low2x!$A$2:$N$141,11,FALSE),"")</f>
        <v/>
      </c>
      <c r="P66" s="28">
        <f>_xlfn.IFNA(VLOOKUP($G66&amp;$A66&amp;$D66,High8x!$A$2:$N$141,13,FALSE),"")</f>
        <v>0.14684155797812801</v>
      </c>
      <c r="Q66" s="51">
        <f>_xlfn.IFNA(VLOOKUP($G66&amp;$A66&amp;$D66,High8x!$A$2:$N$141,11,FALSE),"")</f>
        <v>30386.400926615901</v>
      </c>
      <c r="R66" s="27">
        <f>_xlfn.IFNA(VLOOKUP($G66&amp;$B66&amp;$D66,High8x!$A$2:$N$141,13,FALSE),"")</f>
        <v>9.2170024954630891E-3</v>
      </c>
      <c r="S66" s="51">
        <f>_xlfn.IFNA(VLOOKUP($G66&amp;$B66&amp;$D66,High8x!$A$2:$N$141,11,FALSE),"")</f>
        <v>30386.400926615901</v>
      </c>
      <c r="T66" s="27" t="str">
        <f>_xlfn.IFNA(VLOOKUP($G66&amp;$C66&amp;$D66,High8x!$A$2:$N$141,13,FALSE),"")</f>
        <v/>
      </c>
      <c r="U66" s="48" t="str">
        <f>_xlfn.IFNA(VLOOKUP($G66&amp;$C66&amp;$D66,High8x!$A$2:$N$141,11,FALSE),"")</f>
        <v/>
      </c>
      <c r="V66" s="28">
        <f t="shared" si="12"/>
        <v>2.2170050234943131E-4</v>
      </c>
      <c r="W66" s="27">
        <f t="shared" si="13"/>
        <v>1.4183550459206055E-5</v>
      </c>
      <c r="X66" s="27" t="str">
        <f t="shared" si="14"/>
        <v/>
      </c>
      <c r="Y66" s="28">
        <f t="shared" si="15"/>
        <v>1.4060284369010745E-3</v>
      </c>
      <c r="Z66" s="27">
        <f t="shared" si="16"/>
        <v>-8.7406605776083751E-5</v>
      </c>
      <c r="AA66" s="27" t="str">
        <f t="shared" si="17"/>
        <v/>
      </c>
      <c r="AB66" s="31">
        <f t="shared" si="18"/>
        <v>0.14684155797812801</v>
      </c>
      <c r="AC66" s="32">
        <f t="shared" si="19"/>
        <v>9.2170024954630891E-3</v>
      </c>
      <c r="AD66" s="32" t="str">
        <f t="shared" si="20"/>
        <v/>
      </c>
      <c r="AE66" s="28">
        <f t="shared" si="21"/>
        <v>0.1560585604735911</v>
      </c>
      <c r="AF66" s="42">
        <f t="shared" si="11"/>
        <v>30386.400926615901</v>
      </c>
    </row>
    <row r="67" spans="1:32" x14ac:dyDescent="0.25">
      <c r="A67" t="s">
        <v>75</v>
      </c>
      <c r="B67" t="s">
        <v>76</v>
      </c>
      <c r="D67" t="str">
        <f>VLOOKUP(F67,Crossref!$A$17:$B$21,2,FALSE)</f>
        <v>src_04</v>
      </c>
      <c r="E67" t="str">
        <f t="shared" si="10"/>
        <v>D. VacavilleMar_and_Koenig_0TO17</v>
      </c>
      <c r="F67" s="15" t="s">
        <v>57</v>
      </c>
      <c r="G67" s="15" t="s">
        <v>36</v>
      </c>
      <c r="H67" s="15" t="s">
        <v>4</v>
      </c>
      <c r="I67" s="15" t="s">
        <v>20</v>
      </c>
      <c r="J67" s="28">
        <f>_xlfn.IFNA(VLOOKUP($G67&amp;$A67&amp;$D67,Low2x!$A$2:$N$141,13,FALSE),"")</f>
        <v>0.322291125565486</v>
      </c>
      <c r="K67" s="44">
        <f>_xlfn.IFNA(VLOOKUP($G67&amp;$A67&amp;$D67,Low2x!$A$2:$N$141,11,FALSE),"")</f>
        <v>5859.0171354842896</v>
      </c>
      <c r="L67" s="27">
        <f>_xlfn.IFNA(VLOOKUP($G67&amp;$B67&amp;$D67,Low2x!$A$2:$N$141,13,FALSE),"")</f>
        <v>1.96848652843017E-2</v>
      </c>
      <c r="M67" s="51">
        <f>_xlfn.IFNA(VLOOKUP($G67&amp;$B67&amp;$D67,Low2x!$A$2:$N$141,11,FALSE),"")</f>
        <v>5859.0171354842896</v>
      </c>
      <c r="N67" s="27" t="str">
        <f>_xlfn.IFNA(VLOOKUP($G67&amp;$C67&amp;$D67,Low2x!$A$2:$N$141,13,FALSE),"")</f>
        <v/>
      </c>
      <c r="O67" s="48" t="str">
        <f>_xlfn.IFNA(VLOOKUP($G67&amp;$C67&amp;$D67,Low2x!$A$2:$N$141,11,FALSE),"")</f>
        <v/>
      </c>
      <c r="P67" s="28">
        <f>_xlfn.IFNA(VLOOKUP($G67&amp;$A67&amp;$D67,High8x!$A$2:$N$141,13,FALSE),"")</f>
        <v>1.25241021045796</v>
      </c>
      <c r="Q67" s="51">
        <f>_xlfn.IFNA(VLOOKUP($G67&amp;$A67&amp;$D67,High8x!$A$2:$N$141,11,FALSE),"")</f>
        <v>5859.0171354842896</v>
      </c>
      <c r="R67" s="27">
        <f>_xlfn.IFNA(VLOOKUP($G67&amp;$B67&amp;$D67,High8x!$A$2:$N$141,13,FALSE),"")</f>
        <v>8.0960318933394004E-2</v>
      </c>
      <c r="S67" s="51">
        <f>_xlfn.IFNA(VLOOKUP($G67&amp;$B67&amp;$D67,High8x!$A$2:$N$141,11,FALSE),"")</f>
        <v>5859.0171354842896</v>
      </c>
      <c r="T67" s="27" t="str">
        <f>_xlfn.IFNA(VLOOKUP($G67&amp;$C67&amp;$D67,High8x!$A$2:$N$141,13,FALSE),"")</f>
        <v/>
      </c>
      <c r="U67" s="48" t="str">
        <f>_xlfn.IFNA(VLOOKUP($G67&amp;$C67&amp;$D67,High8x!$A$2:$N$141,11,FALSE),"")</f>
        <v/>
      </c>
      <c r="V67" s="28">
        <f t="shared" si="12"/>
        <v>1.8904859449034024E-3</v>
      </c>
      <c r="W67" s="27">
        <f t="shared" si="13"/>
        <v>1.2454360497782989E-4</v>
      </c>
      <c r="X67" s="27" t="str">
        <f t="shared" si="14"/>
        <v/>
      </c>
      <c r="Y67" s="28">
        <f t="shared" si="15"/>
        <v>1.2251430601327939E-2</v>
      </c>
      <c r="Z67" s="27">
        <f t="shared" si="16"/>
        <v>-7.4028593206240667E-4</v>
      </c>
      <c r="AA67" s="27" t="str">
        <f t="shared" si="17"/>
        <v/>
      </c>
      <c r="AB67" s="31">
        <f t="shared" si="18"/>
        <v>1.25241021045796</v>
      </c>
      <c r="AC67" s="32">
        <f t="shared" si="19"/>
        <v>8.0960318933394004E-2</v>
      </c>
      <c r="AD67" s="32" t="str">
        <f t="shared" si="20"/>
        <v/>
      </c>
      <c r="AE67" s="28">
        <f t="shared" si="21"/>
        <v>1.333370529391354</v>
      </c>
      <c r="AF67" s="42">
        <f t="shared" si="11"/>
        <v>5859.0171354842896</v>
      </c>
    </row>
    <row r="68" spans="1:32" x14ac:dyDescent="0.25">
      <c r="A68" t="s">
        <v>75</v>
      </c>
      <c r="B68" t="s">
        <v>76</v>
      </c>
      <c r="D68" t="str">
        <f>VLOOKUP(F68,Crossref!$A$17:$B$21,2,FALSE)</f>
        <v>src_04</v>
      </c>
      <c r="E68" t="str">
        <f t="shared" si="10"/>
        <v>D. VacavilleMar_and_Koenig_18TO99</v>
      </c>
      <c r="F68" s="15" t="s">
        <v>57</v>
      </c>
      <c r="G68" s="15" t="s">
        <v>37</v>
      </c>
      <c r="H68" s="15" t="s">
        <v>4</v>
      </c>
      <c r="I68" s="15" t="s">
        <v>21</v>
      </c>
      <c r="J68" s="28">
        <f>_xlfn.IFNA(VLOOKUP($G68&amp;$A68&amp;$D68,Low2x!$A$2:$N$141,13,FALSE),"")</f>
        <v>0.50842863893187296</v>
      </c>
      <c r="K68" s="44">
        <f>_xlfn.IFNA(VLOOKUP($G68&amp;$A68&amp;$D68,Low2x!$A$2:$N$141,11,FALSE),"")</f>
        <v>12559.5241763002</v>
      </c>
      <c r="L68" s="27">
        <f>_xlfn.IFNA(VLOOKUP($G68&amp;$B68&amp;$D68,Low2x!$A$2:$N$141,13,FALSE),"")</f>
        <v>3.09133587421178E-2</v>
      </c>
      <c r="M68" s="51">
        <f>_xlfn.IFNA(VLOOKUP($G68&amp;$B68&amp;$D68,Low2x!$A$2:$N$141,11,FALSE),"")</f>
        <v>12559.5241763002</v>
      </c>
      <c r="N68" s="27" t="str">
        <f>_xlfn.IFNA(VLOOKUP($G68&amp;$C68&amp;$D68,Low2x!$A$2:$N$141,13,FALSE),"")</f>
        <v/>
      </c>
      <c r="O68" s="48" t="str">
        <f>_xlfn.IFNA(VLOOKUP($G68&amp;$C68&amp;$D68,Low2x!$A$2:$N$141,11,FALSE),"")</f>
        <v/>
      </c>
      <c r="P68" s="28">
        <f>_xlfn.IFNA(VLOOKUP($G68&amp;$A68&amp;$D68,High8x!$A$2:$N$141,13,FALSE),"")</f>
        <v>1.9757631799908599</v>
      </c>
      <c r="Q68" s="51">
        <f>_xlfn.IFNA(VLOOKUP($G68&amp;$A68&amp;$D68,High8x!$A$2:$N$141,11,FALSE),"")</f>
        <v>12559.5241763002</v>
      </c>
      <c r="R68" s="27">
        <f>_xlfn.IFNA(VLOOKUP($G68&amp;$B68&amp;$D68,High8x!$A$2:$N$141,13,FALSE),"")</f>
        <v>0.127196380946661</v>
      </c>
      <c r="S68" s="51">
        <f>_xlfn.IFNA(VLOOKUP($G68&amp;$B68&amp;$D68,High8x!$A$2:$N$141,11,FALSE),"")</f>
        <v>12559.5241763002</v>
      </c>
      <c r="T68" s="27" t="str">
        <f>_xlfn.IFNA(VLOOKUP($G68&amp;$C68&amp;$D68,High8x!$A$2:$N$141,13,FALSE),"")</f>
        <v/>
      </c>
      <c r="U68" s="48" t="str">
        <f>_xlfn.IFNA(VLOOKUP($G68&amp;$C68&amp;$D68,High8x!$A$2:$N$141,11,FALSE),"")</f>
        <v/>
      </c>
      <c r="V68" s="28">
        <f t="shared" si="12"/>
        <v>2.9823872785751768E-3</v>
      </c>
      <c r="W68" s="27">
        <f t="shared" si="13"/>
        <v>1.9569719960273009E-4</v>
      </c>
      <c r="X68" s="27" t="str">
        <f t="shared" si="14"/>
        <v/>
      </c>
      <c r="Y68" s="28">
        <f t="shared" si="15"/>
        <v>1.9317125245543965E-2</v>
      </c>
      <c r="Z68" s="27">
        <f t="shared" si="16"/>
        <v>-1.1809819927299514E-3</v>
      </c>
      <c r="AA68" s="27" t="str">
        <f t="shared" si="17"/>
        <v/>
      </c>
      <c r="AB68" s="31">
        <f t="shared" si="18"/>
        <v>1.9757631799908599</v>
      </c>
      <c r="AC68" s="32">
        <f t="shared" si="19"/>
        <v>0.127196380946661</v>
      </c>
      <c r="AD68" s="32" t="str">
        <f t="shared" si="20"/>
        <v/>
      </c>
      <c r="AE68" s="28">
        <f t="shared" si="21"/>
        <v>2.1029595609375211</v>
      </c>
      <c r="AF68" s="42">
        <f t="shared" si="11"/>
        <v>12559.5241763002</v>
      </c>
    </row>
    <row r="69" spans="1:32" x14ac:dyDescent="0.25">
      <c r="A69" t="s">
        <v>73</v>
      </c>
      <c r="C69" t="s">
        <v>74</v>
      </c>
      <c r="D69" t="str">
        <f>VLOOKUP(F69,Crossref!$A$17:$B$21,2,FALSE)</f>
        <v>src_05</v>
      </c>
      <c r="E69" t="str">
        <f t="shared" si="10"/>
        <v>E. West RosevilleMar</v>
      </c>
      <c r="F69" s="14" t="s">
        <v>58</v>
      </c>
      <c r="G69" s="14" t="s">
        <v>24</v>
      </c>
      <c r="H69" s="14" t="s">
        <v>4</v>
      </c>
      <c r="I69" s="14" t="s">
        <v>5</v>
      </c>
      <c r="J69" s="28">
        <f>_xlfn.IFNA(VLOOKUP($G69&amp;$A69&amp;$D69,Low2x!$A$2:$N$141,13,FALSE),"")</f>
        <v>7.87273383933485E-2</v>
      </c>
      <c r="K69" s="44">
        <f>_xlfn.IFNA(VLOOKUP($G69&amp;$A69&amp;$D69,Low2x!$A$2:$N$141,11,FALSE),"")</f>
        <v>18418.544183603201</v>
      </c>
      <c r="L69" s="27" t="str">
        <f>_xlfn.IFNA(VLOOKUP($G69&amp;$B69&amp;$D69,Low2x!$A$2:$N$141,13,FALSE),"")</f>
        <v/>
      </c>
      <c r="M69" s="51" t="str">
        <f>_xlfn.IFNA(VLOOKUP($G69&amp;$B69&amp;$D69,Low2x!$A$2:$N$141,11,FALSE),"")</f>
        <v/>
      </c>
      <c r="N69" s="27">
        <f>_xlfn.IFNA(VLOOKUP($G69&amp;$C69&amp;$D69,Low2x!$A$2:$N$141,13,FALSE),"")</f>
        <v>1.14848881681946</v>
      </c>
      <c r="O69" s="48">
        <f>_xlfn.IFNA(VLOOKUP($G69&amp;$C69&amp;$D69,Low2x!$A$2:$N$141,11,FALSE),"")</f>
        <v>18418.544183603201</v>
      </c>
      <c r="P69" s="28">
        <f>_xlfn.IFNA(VLOOKUP($G69&amp;$A69&amp;$D69,High8x!$A$2:$N$141,13,FALSE),"")</f>
        <v>0.32032550495226397</v>
      </c>
      <c r="Q69" s="51">
        <f>_xlfn.IFNA(VLOOKUP($G69&amp;$A69&amp;$D69,High8x!$A$2:$N$141,11,FALSE),"")</f>
        <v>18418.544183603201</v>
      </c>
      <c r="R69" s="27" t="str">
        <f>_xlfn.IFNA(VLOOKUP($G69&amp;$B69&amp;$D69,High8x!$A$2:$N$141,13,FALSE),"")</f>
        <v/>
      </c>
      <c r="S69" s="51" t="str">
        <f>_xlfn.IFNA(VLOOKUP($G69&amp;$B69&amp;$D69,High8x!$A$2:$N$141,11,FALSE),"")</f>
        <v/>
      </c>
      <c r="T69" s="27">
        <f>_xlfn.IFNA(VLOOKUP($G69&amp;$C69&amp;$D69,High8x!$A$2:$N$141,13,FALSE),"")</f>
        <v>4.6578407636406398</v>
      </c>
      <c r="U69" s="48">
        <f>_xlfn.IFNA(VLOOKUP($G69&amp;$C69&amp;$D69,High8x!$A$2:$N$141,11,FALSE),"")</f>
        <v>18418.544183603201</v>
      </c>
      <c r="V69" s="28">
        <f t="shared" si="12"/>
        <v>4.9105318406283635E-4</v>
      </c>
      <c r="W69" s="27" t="str">
        <f t="shared" si="13"/>
        <v/>
      </c>
      <c r="X69" s="27">
        <f t="shared" si="14"/>
        <v>7.1328291602056502E-3</v>
      </c>
      <c r="Y69" s="28">
        <f t="shared" si="15"/>
        <v>-1.805383792956694E-3</v>
      </c>
      <c r="Z69" s="27" t="str">
        <f t="shared" si="16"/>
        <v/>
      </c>
      <c r="AA69" s="27">
        <f t="shared" si="17"/>
        <v>-2.1295165454266574E-2</v>
      </c>
      <c r="AB69" s="31">
        <f t="shared" si="18"/>
        <v>0.32032550495226397</v>
      </c>
      <c r="AC69" s="32" t="str">
        <f t="shared" si="19"/>
        <v/>
      </c>
      <c r="AD69" s="32">
        <f t="shared" si="20"/>
        <v>4.6578407636406398</v>
      </c>
      <c r="AE69" s="28">
        <f t="shared" si="21"/>
        <v>4.9781662685929042</v>
      </c>
      <c r="AF69" s="42">
        <f t="shared" si="11"/>
        <v>18418.544183603201</v>
      </c>
    </row>
    <row r="70" spans="1:32" x14ac:dyDescent="0.25">
      <c r="A70" t="s">
        <v>73</v>
      </c>
      <c r="C70" t="s">
        <v>74</v>
      </c>
      <c r="D70" t="str">
        <f>VLOOKUP(F70,Crossref!$A$17:$B$21,2,FALSE)</f>
        <v>src_05</v>
      </c>
      <c r="E70" t="str">
        <f t="shared" si="10"/>
        <v>E. West RosevilleKrewski</v>
      </c>
      <c r="F70" s="14" t="s">
        <v>58</v>
      </c>
      <c r="G70" s="14" t="s">
        <v>25</v>
      </c>
      <c r="H70" s="14" t="s">
        <v>6</v>
      </c>
      <c r="I70" s="14" t="s">
        <v>7</v>
      </c>
      <c r="J70" s="28">
        <f>_xlfn.IFNA(VLOOKUP($G70&amp;$A70&amp;$D70,Low2x!$A$2:$N$141,13,FALSE),"")</f>
        <v>0.17619748107003599</v>
      </c>
      <c r="K70" s="44">
        <f>_xlfn.IFNA(VLOOKUP($G70&amp;$A70&amp;$D70,Low2x!$A$2:$N$141,11,FALSE),"")</f>
        <v>44766.150258016802</v>
      </c>
      <c r="L70" s="27" t="str">
        <f>_xlfn.IFNA(VLOOKUP($G70&amp;$B70&amp;$D70,Low2x!$A$2:$N$141,13,FALSE),"")</f>
        <v/>
      </c>
      <c r="M70" s="51" t="str">
        <f>_xlfn.IFNA(VLOOKUP($G70&amp;$B70&amp;$D70,Low2x!$A$2:$N$141,11,FALSE),"")</f>
        <v/>
      </c>
      <c r="N70" s="27">
        <f>_xlfn.IFNA(VLOOKUP($G70&amp;$C70&amp;$D70,Low2x!$A$2:$N$141,13,FALSE),"")</f>
        <v>2.6466695595208001</v>
      </c>
      <c r="O70" s="48">
        <f>_xlfn.IFNA(VLOOKUP($G70&amp;$C70&amp;$D70,Low2x!$A$2:$N$141,11,FALSE),"")</f>
        <v>44766.150258016802</v>
      </c>
      <c r="P70" s="28">
        <f>_xlfn.IFNA(VLOOKUP($G70&amp;$A70&amp;$D70,High8x!$A$2:$N$141,13,FALSE),"")</f>
        <v>0.71722867334464502</v>
      </c>
      <c r="Q70" s="51">
        <f>_xlfn.IFNA(VLOOKUP($G70&amp;$A70&amp;$D70,High8x!$A$2:$N$141,11,FALSE),"")</f>
        <v>44766.150258016802</v>
      </c>
      <c r="R70" s="27" t="str">
        <f>_xlfn.IFNA(VLOOKUP($G70&amp;$B70&amp;$D70,High8x!$A$2:$N$141,13,FALSE),"")</f>
        <v/>
      </c>
      <c r="S70" s="51" t="str">
        <f>_xlfn.IFNA(VLOOKUP($G70&amp;$B70&amp;$D70,High8x!$A$2:$N$141,11,FALSE),"")</f>
        <v/>
      </c>
      <c r="T70" s="27">
        <f>_xlfn.IFNA(VLOOKUP($G70&amp;$C70&amp;$D70,High8x!$A$2:$N$141,13,FALSE),"")</f>
        <v>10.655510093109999</v>
      </c>
      <c r="U70" s="48">
        <f>_xlfn.IFNA(VLOOKUP($G70&amp;$C70&amp;$D70,High8x!$A$2:$N$141,11,FALSE),"")</f>
        <v>44766.150258016802</v>
      </c>
      <c r="V70" s="28">
        <f t="shared" si="12"/>
        <v>1.0996568948670915E-3</v>
      </c>
      <c r="W70" s="27" t="str">
        <f t="shared" si="13"/>
        <v/>
      </c>
      <c r="X70" s="27">
        <f t="shared" si="14"/>
        <v>1.6278131165831704E-2</v>
      </c>
      <c r="Y70" s="28">
        <f t="shared" si="15"/>
        <v>-4.1462496881670141E-3</v>
      </c>
      <c r="Z70" s="27" t="str">
        <f t="shared" si="16"/>
        <v/>
      </c>
      <c r="AA70" s="27">
        <f t="shared" si="17"/>
        <v>-2.2943951675598484E-2</v>
      </c>
      <c r="AB70" s="31">
        <f t="shared" si="18"/>
        <v>0.71722867334464502</v>
      </c>
      <c r="AC70" s="32" t="str">
        <f t="shared" si="19"/>
        <v/>
      </c>
      <c r="AD70" s="32">
        <f t="shared" si="20"/>
        <v>10.655510093109999</v>
      </c>
      <c r="AE70" s="28">
        <f t="shared" si="21"/>
        <v>11.372738766454644</v>
      </c>
      <c r="AF70" s="42">
        <f t="shared" si="11"/>
        <v>44766.150258016802</v>
      </c>
    </row>
    <row r="71" spans="1:32" x14ac:dyDescent="0.25">
      <c r="A71" t="s">
        <v>73</v>
      </c>
      <c r="C71" t="s">
        <v>74</v>
      </c>
      <c r="D71" t="str">
        <f>VLOOKUP(F71,Crossref!$A$17:$B$21,2,FALSE)</f>
        <v>src_05</v>
      </c>
      <c r="E71" t="str">
        <f t="shared" si="10"/>
        <v>E. West RosevilleSheppard</v>
      </c>
      <c r="F71" s="14" t="s">
        <v>58</v>
      </c>
      <c r="G71" s="14" t="s">
        <v>26</v>
      </c>
      <c r="H71" s="14" t="s">
        <v>8</v>
      </c>
      <c r="I71" s="14" t="s">
        <v>9</v>
      </c>
      <c r="J71" s="28">
        <f>_xlfn.IFNA(VLOOKUP($G71&amp;$A71&amp;$D71,Low2x!$A$2:$N$141,13,FALSE),"")</f>
        <v>5.0388074196830003E-3</v>
      </c>
      <c r="K71" s="44">
        <f>_xlfn.IFNA(VLOOKUP($G71&amp;$A71&amp;$D71,Low2x!$A$2:$N$141,11,FALSE),"")</f>
        <v>1846.25304728231</v>
      </c>
      <c r="L71" s="27" t="str">
        <f>_xlfn.IFNA(VLOOKUP($G71&amp;$B71&amp;$D71,Low2x!$A$2:$N$141,13,FALSE),"")</f>
        <v/>
      </c>
      <c r="M71" s="51" t="str">
        <f>_xlfn.IFNA(VLOOKUP($G71&amp;$B71&amp;$D71,Low2x!$A$2:$N$141,11,FALSE),"")</f>
        <v/>
      </c>
      <c r="N71" s="27">
        <f>_xlfn.IFNA(VLOOKUP($G71&amp;$C71&amp;$D71,Low2x!$A$2:$N$141,13,FALSE),"")</f>
        <v>7.3356761038808796E-2</v>
      </c>
      <c r="O71" s="48">
        <f>_xlfn.IFNA(VLOOKUP($G71&amp;$C71&amp;$D71,Low2x!$A$2:$N$141,11,FALSE),"")</f>
        <v>1846.25304728231</v>
      </c>
      <c r="P71" s="28">
        <f>_xlfn.IFNA(VLOOKUP($G71&amp;$A71&amp;$D71,High8x!$A$2:$N$141,13,FALSE),"")</f>
        <v>2.0494392157077001E-2</v>
      </c>
      <c r="Q71" s="51">
        <f>_xlfn.IFNA(VLOOKUP($G71&amp;$A71&amp;$D71,High8x!$A$2:$N$141,11,FALSE),"")</f>
        <v>1846.25304728231</v>
      </c>
      <c r="R71" s="27" t="str">
        <f>_xlfn.IFNA(VLOOKUP($G71&amp;$B71&amp;$D71,High8x!$A$2:$N$141,13,FALSE),"")</f>
        <v/>
      </c>
      <c r="S71" s="51" t="str">
        <f>_xlfn.IFNA(VLOOKUP($G71&amp;$B71&amp;$D71,High8x!$A$2:$N$141,11,FALSE),"")</f>
        <v/>
      </c>
      <c r="T71" s="27">
        <f>_xlfn.IFNA(VLOOKUP($G71&amp;$C71&amp;$D71,High8x!$A$2:$N$141,13,FALSE),"")</f>
        <v>0.29793702009545298</v>
      </c>
      <c r="U71" s="48">
        <f>_xlfn.IFNA(VLOOKUP($G71&amp;$C71&amp;$D71,High8x!$A$2:$N$141,11,FALSE),"")</f>
        <v>1846.25304728231</v>
      </c>
      <c r="V71" s="28">
        <f t="shared" si="12"/>
        <v>3.1413790116654475E-5</v>
      </c>
      <c r="W71" s="27" t="str">
        <f t="shared" si="13"/>
        <v/>
      </c>
      <c r="X71" s="27">
        <f t="shared" si="14"/>
        <v>4.5646394117204107E-4</v>
      </c>
      <c r="Y71" s="28">
        <f t="shared" si="15"/>
        <v>-1.1305415944833433E-4</v>
      </c>
      <c r="Z71" s="27" t="str">
        <f t="shared" si="16"/>
        <v/>
      </c>
      <c r="AA71" s="27">
        <f t="shared" si="17"/>
        <v>-1.5033253134059676E-3</v>
      </c>
      <c r="AB71" s="31">
        <f t="shared" si="18"/>
        <v>2.0494392157077001E-2</v>
      </c>
      <c r="AC71" s="32" t="str">
        <f t="shared" si="19"/>
        <v/>
      </c>
      <c r="AD71" s="32">
        <f t="shared" si="20"/>
        <v>0.29793702009545298</v>
      </c>
      <c r="AE71" s="28">
        <f t="shared" si="21"/>
        <v>0.31843141225252997</v>
      </c>
      <c r="AF71" s="42">
        <f t="shared" si="11"/>
        <v>1846.25304728231</v>
      </c>
    </row>
    <row r="72" spans="1:32" x14ac:dyDescent="0.25">
      <c r="A72" t="s">
        <v>73</v>
      </c>
      <c r="C72" t="s">
        <v>74</v>
      </c>
      <c r="D72" t="str">
        <f>VLOOKUP(F72,Crossref!$A$17:$B$21,2,FALSE)</f>
        <v>src_05</v>
      </c>
      <c r="E72" t="str">
        <f t="shared" si="10"/>
        <v>E. West RosevilleBell</v>
      </c>
      <c r="F72" s="14" t="s">
        <v>58</v>
      </c>
      <c r="G72" s="14" t="s">
        <v>27</v>
      </c>
      <c r="H72" s="14" t="s">
        <v>10</v>
      </c>
      <c r="I72" s="14" t="s">
        <v>11</v>
      </c>
      <c r="J72" s="28">
        <f>_xlfn.IFNA(VLOOKUP($G72&amp;$A72&amp;$D72,Low2x!$A$2:$N$141,13,FALSE),"")</f>
        <v>1.42164322536702E-2</v>
      </c>
      <c r="K72" s="44">
        <f>_xlfn.IFNA(VLOOKUP($G72&amp;$A72&amp;$D72,Low2x!$A$2:$N$141,11,FALSE),"")</f>
        <v>24036.680715141702</v>
      </c>
      <c r="L72" s="27" t="str">
        <f>_xlfn.IFNA(VLOOKUP($G72&amp;$B72&amp;$D72,Low2x!$A$2:$N$141,13,FALSE),"")</f>
        <v/>
      </c>
      <c r="M72" s="51" t="str">
        <f>_xlfn.IFNA(VLOOKUP($G72&amp;$B72&amp;$D72,Low2x!$A$2:$N$141,11,FALSE),"")</f>
        <v/>
      </c>
      <c r="N72" s="27">
        <f>_xlfn.IFNA(VLOOKUP($G72&amp;$C72&amp;$D72,Low2x!$A$2:$N$141,13,FALSE),"")</f>
        <v>0.20221939351043999</v>
      </c>
      <c r="O72" s="48">
        <f>_xlfn.IFNA(VLOOKUP($G72&amp;$C72&amp;$D72,Low2x!$A$2:$N$141,11,FALSE),"")</f>
        <v>24036.680715141702</v>
      </c>
      <c r="P72" s="28">
        <f>_xlfn.IFNA(VLOOKUP($G72&amp;$A72&amp;$D72,High8x!$A$2:$N$141,13,FALSE),"")</f>
        <v>5.7853233069317701E-2</v>
      </c>
      <c r="Q72" s="51">
        <f>_xlfn.IFNA(VLOOKUP($G72&amp;$A72&amp;$D72,High8x!$A$2:$N$141,11,FALSE),"")</f>
        <v>24036.680715141702</v>
      </c>
      <c r="R72" s="27" t="str">
        <f>_xlfn.IFNA(VLOOKUP($G72&amp;$B72&amp;$D72,High8x!$A$2:$N$141,13,FALSE),"")</f>
        <v/>
      </c>
      <c r="S72" s="51" t="str">
        <f>_xlfn.IFNA(VLOOKUP($G72&amp;$B72&amp;$D72,High8x!$A$2:$N$141,11,FALSE),"")</f>
        <v/>
      </c>
      <c r="T72" s="27">
        <f>_xlfn.IFNA(VLOOKUP($G72&amp;$C72&amp;$D72,High8x!$A$2:$N$141,13,FALSE),"")</f>
        <v>0.81640928168955695</v>
      </c>
      <c r="U72" s="48">
        <f>_xlfn.IFNA(VLOOKUP($G72&amp;$C72&amp;$D72,High8x!$A$2:$N$141,11,FALSE),"")</f>
        <v>24036.680715141702</v>
      </c>
      <c r="V72" s="28">
        <f t="shared" ref="V72:V82" si="22">IFERROR((P72-J72)/($F$8-$F$7),"")</f>
        <v>8.8692684584649382E-5</v>
      </c>
      <c r="W72" s="27" t="str">
        <f t="shared" si="13"/>
        <v/>
      </c>
      <c r="X72" s="27">
        <f t="shared" si="14"/>
        <v>1.248353431258368E-3</v>
      </c>
      <c r="Y72" s="28">
        <f t="shared" si="15"/>
        <v>-3.2916801821229053E-4</v>
      </c>
      <c r="Z72" s="27" t="str">
        <f t="shared" si="16"/>
        <v/>
      </c>
      <c r="AA72" s="27">
        <f t="shared" si="17"/>
        <v>-2.5105692159324011E-3</v>
      </c>
      <c r="AB72" s="31">
        <f t="shared" si="18"/>
        <v>5.7853233069317701E-2</v>
      </c>
      <c r="AC72" s="32" t="str">
        <f t="shared" si="19"/>
        <v/>
      </c>
      <c r="AD72" s="32">
        <f t="shared" si="20"/>
        <v>0.81640928168955695</v>
      </c>
      <c r="AE72" s="28">
        <f t="shared" si="21"/>
        <v>0.87426251475887462</v>
      </c>
      <c r="AF72" s="42">
        <f t="shared" si="11"/>
        <v>24036.680715141702</v>
      </c>
    </row>
    <row r="73" spans="1:32" x14ac:dyDescent="0.25">
      <c r="A73" t="s">
        <v>73</v>
      </c>
      <c r="C73" t="s">
        <v>74</v>
      </c>
      <c r="D73" t="str">
        <f>VLOOKUP(F73,Crossref!$A$17:$B$21,2,FALSE)</f>
        <v>src_05</v>
      </c>
      <c r="E73" t="str">
        <f t="shared" si="10"/>
        <v>E. West RosevilleZanobetti_HA</v>
      </c>
      <c r="F73" s="14" t="s">
        <v>58</v>
      </c>
      <c r="G73" s="14" t="s">
        <v>28</v>
      </c>
      <c r="H73" s="14" t="s">
        <v>12</v>
      </c>
      <c r="I73" s="14" t="s">
        <v>11</v>
      </c>
      <c r="J73" s="28">
        <f>_xlfn.IFNA(VLOOKUP($G73&amp;$A73&amp;$D73,Low2x!$A$2:$N$141,13,FALSE),"")</f>
        <v>2.63288773175894E-2</v>
      </c>
      <c r="K73" s="44">
        <f>_xlfn.IFNA(VLOOKUP($G73&amp;$A73&amp;$D73,Low2x!$A$2:$N$141,11,FALSE),"")</f>
        <v>19644.393798471599</v>
      </c>
      <c r="L73" s="27" t="str">
        <f>_xlfn.IFNA(VLOOKUP($G73&amp;$B73&amp;$D73,Low2x!$A$2:$N$141,13,FALSE),"")</f>
        <v/>
      </c>
      <c r="M73" s="51" t="str">
        <f>_xlfn.IFNA(VLOOKUP($G73&amp;$B73&amp;$D73,Low2x!$A$2:$N$141,11,FALSE),"")</f>
        <v/>
      </c>
      <c r="N73" s="27">
        <f>_xlfn.IFNA(VLOOKUP($G73&amp;$C73&amp;$D73,Low2x!$A$2:$N$141,13,FALSE),"")</f>
        <v>0.38343080137956498</v>
      </c>
      <c r="O73" s="48">
        <f>_xlfn.IFNA(VLOOKUP($G73&amp;$C73&amp;$D73,Low2x!$A$2:$N$141,11,FALSE),"")</f>
        <v>19644.393798471599</v>
      </c>
      <c r="P73" s="28">
        <f>_xlfn.IFNA(VLOOKUP($G73&amp;$A73&amp;$D73,High8x!$A$2:$N$141,13,FALSE),"")</f>
        <v>0.107219061884249</v>
      </c>
      <c r="Q73" s="51">
        <f>_xlfn.IFNA(VLOOKUP($G73&amp;$A73&amp;$D73,High8x!$A$2:$N$141,11,FALSE),"")</f>
        <v>19644.393798471599</v>
      </c>
      <c r="R73" s="27" t="str">
        <f>_xlfn.IFNA(VLOOKUP($G73&amp;$B73&amp;$D73,High8x!$A$2:$N$141,13,FALSE),"")</f>
        <v/>
      </c>
      <c r="S73" s="51" t="str">
        <f>_xlfn.IFNA(VLOOKUP($G73&amp;$B73&amp;$D73,High8x!$A$2:$N$141,11,FALSE),"")</f>
        <v/>
      </c>
      <c r="T73" s="27">
        <f>_xlfn.IFNA(VLOOKUP($G73&amp;$C73&amp;$D73,High8x!$A$2:$N$141,13,FALSE),"")</f>
        <v>1.54495424674823</v>
      </c>
      <c r="U73" s="48">
        <f>_xlfn.IFNA(VLOOKUP($G73&amp;$C73&amp;$D73,High8x!$A$2:$N$141,11,FALSE),"")</f>
        <v>19644.393798471599</v>
      </c>
      <c r="V73" s="28">
        <f t="shared" si="22"/>
        <v>1.6441094424117804E-4</v>
      </c>
      <c r="W73" s="27" t="str">
        <f t="shared" si="13"/>
        <v/>
      </c>
      <c r="X73" s="27">
        <f t="shared" si="14"/>
        <v>2.3608200109119207E-3</v>
      </c>
      <c r="Y73" s="28">
        <f t="shared" si="15"/>
        <v>-6.3451753796379962E-4</v>
      </c>
      <c r="Z73" s="27" t="str">
        <f t="shared" si="16"/>
        <v/>
      </c>
      <c r="AA73" s="27">
        <f t="shared" si="17"/>
        <v>-3.7436804099899579E-3</v>
      </c>
      <c r="AB73" s="31">
        <f t="shared" si="18"/>
        <v>0.107219061884249</v>
      </c>
      <c r="AC73" s="32" t="str">
        <f t="shared" si="19"/>
        <v/>
      </c>
      <c r="AD73" s="32">
        <f t="shared" si="20"/>
        <v>1.54495424674823</v>
      </c>
      <c r="AE73" s="28">
        <f t="shared" si="21"/>
        <v>1.652173308632479</v>
      </c>
      <c r="AF73" s="42">
        <f t="shared" si="11"/>
        <v>19644.393798471599</v>
      </c>
    </row>
    <row r="74" spans="1:32" x14ac:dyDescent="0.25">
      <c r="A74" t="s">
        <v>73</v>
      </c>
      <c r="C74" t="s">
        <v>74</v>
      </c>
      <c r="D74" t="str">
        <f>VLOOKUP(F74,Crossref!$A$17:$B$21,2,FALSE)</f>
        <v>src_05</v>
      </c>
      <c r="E74" t="str">
        <f t="shared" si="10"/>
        <v>E. West RosevilleZanobetti_18TO24</v>
      </c>
      <c r="F74" s="14" t="s">
        <v>58</v>
      </c>
      <c r="G74" s="14" t="s">
        <v>29</v>
      </c>
      <c r="H74" s="14" t="s">
        <v>13</v>
      </c>
      <c r="I74" s="14" t="s">
        <v>14</v>
      </c>
      <c r="J74" s="28">
        <f>_xlfn.IFNA(VLOOKUP($G74&amp;$A74&amp;$D74,Low2x!$A$2:$N$141,13,FALSE),"")</f>
        <v>6.7215724945047102E-6</v>
      </c>
      <c r="K74" s="44">
        <f>_xlfn.IFNA(VLOOKUP($G74&amp;$A74&amp;$D74,Low2x!$A$2:$N$141,11,FALSE),"")</f>
        <v>3.78247355874452</v>
      </c>
      <c r="L74" s="27" t="str">
        <f>_xlfn.IFNA(VLOOKUP($G74&amp;$B74&amp;$D74,Low2x!$A$2:$N$141,13,FALSE),"")</f>
        <v/>
      </c>
      <c r="M74" s="51" t="str">
        <f>_xlfn.IFNA(VLOOKUP($G74&amp;$B74&amp;$D74,Low2x!$A$2:$N$141,11,FALSE),"")</f>
        <v/>
      </c>
      <c r="N74" s="27">
        <f>_xlfn.IFNA(VLOOKUP($G74&amp;$C74&amp;$D74,Low2x!$A$2:$N$141,13,FALSE),"")</f>
        <v>1.02701177201935E-4</v>
      </c>
      <c r="O74" s="48">
        <f>_xlfn.IFNA(VLOOKUP($G74&amp;$C74&amp;$D74,Low2x!$A$2:$N$141,11,FALSE),"")</f>
        <v>3.78247355874452</v>
      </c>
      <c r="P74" s="28">
        <f>_xlfn.IFNA(VLOOKUP($G74&amp;$A74&amp;$D74,High8x!$A$2:$N$141,13,FALSE),"")</f>
        <v>2.73363127113933E-5</v>
      </c>
      <c r="Q74" s="51">
        <f>_xlfn.IFNA(VLOOKUP($G74&amp;$A74&amp;$D74,High8x!$A$2:$N$141,11,FALSE),"")</f>
        <v>3.78247355874452</v>
      </c>
      <c r="R74" s="27" t="str">
        <f>_xlfn.IFNA(VLOOKUP($G74&amp;$B74&amp;$D74,High8x!$A$2:$N$141,13,FALSE),"")</f>
        <v/>
      </c>
      <c r="S74" s="51" t="str">
        <f>_xlfn.IFNA(VLOOKUP($G74&amp;$B74&amp;$D74,High8x!$A$2:$N$141,11,FALSE),"")</f>
        <v/>
      </c>
      <c r="T74" s="27">
        <f>_xlfn.IFNA(VLOOKUP($G74&amp;$C74&amp;$D74,High8x!$A$2:$N$141,13,FALSE),"")</f>
        <v>4.1621814760055699E-4</v>
      </c>
      <c r="U74" s="48">
        <f>_xlfn.IFNA(VLOOKUP($G74&amp;$C74&amp;$D74,High8x!$A$2:$N$141,11,FALSE),"")</f>
        <v>3.78247355874452</v>
      </c>
      <c r="V74" s="28">
        <f t="shared" si="22"/>
        <v>4.1899878489610956E-8</v>
      </c>
      <c r="W74" s="27" t="str">
        <f t="shared" si="13"/>
        <v/>
      </c>
      <c r="X74" s="27">
        <f t="shared" si="14"/>
        <v>6.3722961463134551E-7</v>
      </c>
      <c r="Y74" s="28">
        <f t="shared" si="15"/>
        <v>-1.5000757779148633E-7</v>
      </c>
      <c r="Z74" s="27" t="str">
        <f t="shared" si="16"/>
        <v/>
      </c>
      <c r="AA74" s="27">
        <f t="shared" si="17"/>
        <v>-1.8044795976056597E-6</v>
      </c>
      <c r="AB74" s="31">
        <f t="shared" si="18"/>
        <v>2.73363127113933E-5</v>
      </c>
      <c r="AC74" s="32" t="str">
        <f t="shared" si="19"/>
        <v/>
      </c>
      <c r="AD74" s="32">
        <f t="shared" si="20"/>
        <v>4.1621814760055699E-4</v>
      </c>
      <c r="AE74" s="28">
        <f t="shared" si="21"/>
        <v>4.4355446031195026E-4</v>
      </c>
      <c r="AF74" s="42">
        <f t="shared" si="11"/>
        <v>3.78247355874452</v>
      </c>
    </row>
    <row r="75" spans="1:32" x14ac:dyDescent="0.25">
      <c r="A75" t="s">
        <v>73</v>
      </c>
      <c r="C75" t="s">
        <v>74</v>
      </c>
      <c r="D75" t="str">
        <f>VLOOKUP(F75,Crossref!$A$17:$B$21,2,FALSE)</f>
        <v>src_05</v>
      </c>
      <c r="E75" t="str">
        <f t="shared" si="10"/>
        <v>E. West RosevilleZanobetti_25TO44</v>
      </c>
      <c r="F75" s="14" t="s">
        <v>58</v>
      </c>
      <c r="G75" s="14" t="s">
        <v>30</v>
      </c>
      <c r="H75" s="14" t="s">
        <v>13</v>
      </c>
      <c r="I75" s="14" t="s">
        <v>15</v>
      </c>
      <c r="J75" s="28">
        <f>_xlfn.IFNA(VLOOKUP($G75&amp;$A75&amp;$D75,Low2x!$A$2:$N$141,13,FALSE),"")</f>
        <v>5.8172544120412895E-4</v>
      </c>
      <c r="K75" s="44">
        <f>_xlfn.IFNA(VLOOKUP($G75&amp;$A75&amp;$D75,Low2x!$A$2:$N$141,11,FALSE),"")</f>
        <v>307.68987145640898</v>
      </c>
      <c r="L75" s="27" t="str">
        <f>_xlfn.IFNA(VLOOKUP($G75&amp;$B75&amp;$D75,Low2x!$A$2:$N$141,13,FALSE),"")</f>
        <v/>
      </c>
      <c r="M75" s="51" t="str">
        <f>_xlfn.IFNA(VLOOKUP($G75&amp;$B75&amp;$D75,Low2x!$A$2:$N$141,11,FALSE),"")</f>
        <v/>
      </c>
      <c r="N75" s="27">
        <f>_xlfn.IFNA(VLOOKUP($G75&amp;$C75&amp;$D75,Low2x!$A$2:$N$141,13,FALSE),"")</f>
        <v>8.5220262544874505E-3</v>
      </c>
      <c r="O75" s="48">
        <f>_xlfn.IFNA(VLOOKUP($G75&amp;$C75&amp;$D75,Low2x!$A$2:$N$141,11,FALSE),"")</f>
        <v>307.68987145640898</v>
      </c>
      <c r="P75" s="28">
        <f>_xlfn.IFNA(VLOOKUP($G75&amp;$A75&amp;$D75,High8x!$A$2:$N$141,13,FALSE),"")</f>
        <v>2.3664832771939899E-3</v>
      </c>
      <c r="Q75" s="51">
        <f>_xlfn.IFNA(VLOOKUP($G75&amp;$A75&amp;$D75,High8x!$A$2:$N$141,11,FALSE),"")</f>
        <v>307.68987145640898</v>
      </c>
      <c r="R75" s="27" t="str">
        <f>_xlfn.IFNA(VLOOKUP($G75&amp;$B75&amp;$D75,High8x!$A$2:$N$141,13,FALSE),"")</f>
        <v/>
      </c>
      <c r="S75" s="51" t="str">
        <f>_xlfn.IFNA(VLOOKUP($G75&amp;$B75&amp;$D75,High8x!$A$2:$N$141,11,FALSE),"")</f>
        <v/>
      </c>
      <c r="T75" s="27">
        <f>_xlfn.IFNA(VLOOKUP($G75&amp;$C75&amp;$D75,High8x!$A$2:$N$141,13,FALSE),"")</f>
        <v>3.4618123762383601E-2</v>
      </c>
      <c r="U75" s="48">
        <f>_xlfn.IFNA(VLOOKUP($G75&amp;$C75&amp;$D75,High8x!$A$2:$N$141,11,FALSE),"")</f>
        <v>307.68987145640898</v>
      </c>
      <c r="V75" s="28">
        <f t="shared" si="22"/>
        <v>3.6275565772151647E-6</v>
      </c>
      <c r="W75" s="27" t="str">
        <f t="shared" si="13"/>
        <v/>
      </c>
      <c r="X75" s="27">
        <f t="shared" si="14"/>
        <v>5.3040848593284861E-5</v>
      </c>
      <c r="Y75" s="28">
        <f t="shared" si="15"/>
        <v>-1.3193837459158329E-5</v>
      </c>
      <c r="Z75" s="27" t="str">
        <f t="shared" si="16"/>
        <v/>
      </c>
      <c r="AA75" s="27">
        <f t="shared" si="17"/>
        <v>-1.7667291481127112E-4</v>
      </c>
      <c r="AB75" s="31">
        <f t="shared" si="18"/>
        <v>2.3664832771939899E-3</v>
      </c>
      <c r="AC75" s="32" t="str">
        <f t="shared" si="19"/>
        <v/>
      </c>
      <c r="AD75" s="32">
        <f t="shared" si="20"/>
        <v>3.4618123762383601E-2</v>
      </c>
      <c r="AE75" s="28">
        <f t="shared" si="21"/>
        <v>3.6984607039577594E-2</v>
      </c>
      <c r="AF75" s="42">
        <f t="shared" si="11"/>
        <v>307.68987145640898</v>
      </c>
    </row>
    <row r="76" spans="1:32" x14ac:dyDescent="0.25">
      <c r="A76" t="s">
        <v>73</v>
      </c>
      <c r="C76" t="s">
        <v>74</v>
      </c>
      <c r="D76" t="str">
        <f>VLOOKUP(F76,Crossref!$A$17:$B$21,2,FALSE)</f>
        <v>src_05</v>
      </c>
      <c r="E76" t="str">
        <f t="shared" si="10"/>
        <v>E. West RosevilleZanobetti_45TO54</v>
      </c>
      <c r="F76" s="14" t="s">
        <v>58</v>
      </c>
      <c r="G76" s="14" t="s">
        <v>31</v>
      </c>
      <c r="H76" s="14" t="s">
        <v>13</v>
      </c>
      <c r="I76" s="14" t="s">
        <v>16</v>
      </c>
      <c r="J76" s="28">
        <f>_xlfn.IFNA(VLOOKUP($G76&amp;$A76&amp;$D76,Low2x!$A$2:$N$141,13,FALSE),"")</f>
        <v>1.4322855032442401E-3</v>
      </c>
      <c r="K76" s="44">
        <f>_xlfn.IFNA(VLOOKUP($G76&amp;$A76&amp;$D76,Low2x!$A$2:$N$141,11,FALSE),"")</f>
        <v>741.20718710884796</v>
      </c>
      <c r="L76" s="27" t="str">
        <f>_xlfn.IFNA(VLOOKUP($G76&amp;$B76&amp;$D76,Low2x!$A$2:$N$141,13,FALSE),"")</f>
        <v/>
      </c>
      <c r="M76" s="51" t="str">
        <f>_xlfn.IFNA(VLOOKUP($G76&amp;$B76&amp;$D76,Low2x!$A$2:$N$141,11,FALSE),"")</f>
        <v/>
      </c>
      <c r="N76" s="27">
        <f>_xlfn.IFNA(VLOOKUP($G76&amp;$C76&amp;$D76,Low2x!$A$2:$N$141,13,FALSE),"")</f>
        <v>2.08666719527375E-2</v>
      </c>
      <c r="O76" s="48">
        <f>_xlfn.IFNA(VLOOKUP($G76&amp;$C76&amp;$D76,Low2x!$A$2:$N$141,11,FALSE),"")</f>
        <v>741.20718710884796</v>
      </c>
      <c r="P76" s="28">
        <f>_xlfn.IFNA(VLOOKUP($G76&amp;$A76&amp;$D76,High8x!$A$2:$N$141,13,FALSE),"")</f>
        <v>5.8225680429395202E-3</v>
      </c>
      <c r="Q76" s="51">
        <f>_xlfn.IFNA(VLOOKUP($G76&amp;$A76&amp;$D76,High8x!$A$2:$N$141,11,FALSE),"")</f>
        <v>741.20718710884796</v>
      </c>
      <c r="R76" s="27" t="str">
        <f>_xlfn.IFNA(VLOOKUP($G76&amp;$B76&amp;$D76,High8x!$A$2:$N$141,13,FALSE),"")</f>
        <v/>
      </c>
      <c r="S76" s="51" t="str">
        <f>_xlfn.IFNA(VLOOKUP($G76&amp;$B76&amp;$D76,High8x!$A$2:$N$141,11,FALSE),"")</f>
        <v/>
      </c>
      <c r="T76" s="27">
        <f>_xlfn.IFNA(VLOOKUP($G76&amp;$C76&amp;$D76,High8x!$A$2:$N$141,13,FALSE),"")</f>
        <v>8.4792170171959294E-2</v>
      </c>
      <c r="U76" s="48">
        <f>_xlfn.IFNA(VLOOKUP($G76&amp;$C76&amp;$D76,High8x!$A$2:$N$141,11,FALSE),"")</f>
        <v>741.20718710884796</v>
      </c>
      <c r="V76" s="28">
        <f t="shared" si="22"/>
        <v>8.9233384953156097E-6</v>
      </c>
      <c r="W76" s="27" t="str">
        <f t="shared" si="13"/>
        <v/>
      </c>
      <c r="X76" s="27">
        <f t="shared" si="14"/>
        <v>1.2992987442931258E-4</v>
      </c>
      <c r="Y76" s="28">
        <f t="shared" si="15"/>
        <v>-3.1142009987519988E-5</v>
      </c>
      <c r="Z76" s="27" t="str">
        <f t="shared" si="16"/>
        <v/>
      </c>
      <c r="AA76" s="27">
        <f t="shared" si="17"/>
        <v>-4.4182745366976028E-4</v>
      </c>
      <c r="AB76" s="31">
        <f t="shared" si="18"/>
        <v>5.8225680429395202E-3</v>
      </c>
      <c r="AC76" s="32" t="str">
        <f t="shared" si="19"/>
        <v/>
      </c>
      <c r="AD76" s="32">
        <f t="shared" si="20"/>
        <v>8.4792170171959294E-2</v>
      </c>
      <c r="AE76" s="28">
        <f t="shared" si="21"/>
        <v>9.0614738214898821E-2</v>
      </c>
      <c r="AF76" s="42">
        <f t="shared" si="11"/>
        <v>741.20718710884796</v>
      </c>
    </row>
    <row r="77" spans="1:32" x14ac:dyDescent="0.25">
      <c r="A77" t="s">
        <v>73</v>
      </c>
      <c r="C77" t="s">
        <v>74</v>
      </c>
      <c r="D77" t="str">
        <f>VLOOKUP(F77,Crossref!$A$17:$B$21,2,FALSE)</f>
        <v>src_05</v>
      </c>
      <c r="E77" t="str">
        <f t="shared" si="10"/>
        <v>E. West RosevilleZanobetti_55TO64</v>
      </c>
      <c r="F77" s="14" t="s">
        <v>58</v>
      </c>
      <c r="G77" s="14" t="s">
        <v>32</v>
      </c>
      <c r="H77" s="14" t="s">
        <v>13</v>
      </c>
      <c r="I77" s="14" t="s">
        <v>17</v>
      </c>
      <c r="J77" s="28">
        <f>_xlfn.IFNA(VLOOKUP($G77&amp;$A77&amp;$D77,Low2x!$A$2:$N$141,13,FALSE),"")</f>
        <v>2.3229043209176902E-3</v>
      </c>
      <c r="K77" s="44">
        <f>_xlfn.IFNA(VLOOKUP($G77&amp;$A77&amp;$D77,Low2x!$A$2:$N$141,11,FALSE),"")</f>
        <v>1239.2283009248799</v>
      </c>
      <c r="L77" s="27" t="str">
        <f>_xlfn.IFNA(VLOOKUP($G77&amp;$B77&amp;$D77,Low2x!$A$2:$N$141,13,FALSE),"")</f>
        <v/>
      </c>
      <c r="M77" s="51" t="str">
        <f>_xlfn.IFNA(VLOOKUP($G77&amp;$B77&amp;$D77,Low2x!$A$2:$N$141,11,FALSE),"")</f>
        <v/>
      </c>
      <c r="N77" s="27">
        <f>_xlfn.IFNA(VLOOKUP($G77&amp;$C77&amp;$D77,Low2x!$A$2:$N$141,13,FALSE),"")</f>
        <v>3.2352040624877197E-2</v>
      </c>
      <c r="O77" s="48">
        <f>_xlfn.IFNA(VLOOKUP($G77&amp;$C77&amp;$D77,Low2x!$A$2:$N$141,11,FALSE),"")</f>
        <v>1239.2283009248799</v>
      </c>
      <c r="P77" s="28">
        <f>_xlfn.IFNA(VLOOKUP($G77&amp;$A77&amp;$D77,High8x!$A$2:$N$141,13,FALSE),"")</f>
        <v>9.4522981283109396E-3</v>
      </c>
      <c r="Q77" s="51">
        <f>_xlfn.IFNA(VLOOKUP($G77&amp;$A77&amp;$D77,High8x!$A$2:$N$141,11,FALSE),"")</f>
        <v>1239.2283009248799</v>
      </c>
      <c r="R77" s="27" t="str">
        <f>_xlfn.IFNA(VLOOKUP($G77&amp;$B77&amp;$D77,High8x!$A$2:$N$141,13,FALSE),"")</f>
        <v/>
      </c>
      <c r="S77" s="51" t="str">
        <f>_xlfn.IFNA(VLOOKUP($G77&amp;$B77&amp;$D77,High8x!$A$2:$N$141,11,FALSE),"")</f>
        <v/>
      </c>
      <c r="T77" s="27">
        <f>_xlfn.IFNA(VLOOKUP($G77&amp;$C77&amp;$D77,High8x!$A$2:$N$141,13,FALSE),"")</f>
        <v>0.13121369675662301</v>
      </c>
      <c r="U77" s="48">
        <f>_xlfn.IFNA(VLOOKUP($G77&amp;$C77&amp;$D77,High8x!$A$2:$N$141,11,FALSE),"")</f>
        <v>1239.2283009248799</v>
      </c>
      <c r="V77" s="28">
        <f t="shared" si="22"/>
        <v>1.4490637819904978E-5</v>
      </c>
      <c r="W77" s="27" t="str">
        <f t="shared" ref="W77:W82" si="23">IFERROR((R77-L77)/($F$8-$F$7),"")</f>
        <v/>
      </c>
      <c r="X77" s="27">
        <f t="shared" ref="X77:X82" si="24">IFERROR((T77-N77)/($F$8-$F$7),"")</f>
        <v>2.0093832547102804E-4</v>
      </c>
      <c r="Y77" s="28">
        <f t="shared" ref="Y77:Y82" si="25">IFERROR(P77-V77*$F$8,"")</f>
        <v>-5.3560281546726277E-5</v>
      </c>
      <c r="Z77" s="27" t="str">
        <f t="shared" ref="Z77:Z82" si="26">IFERROR(R77-W77*$F$8,"")</f>
        <v/>
      </c>
      <c r="AA77" s="27">
        <f t="shared" ref="AA77:AA82" si="27">IFERROR(T77-X77*$F$8,"")</f>
        <v>-6.0184475237137769E-4</v>
      </c>
      <c r="AB77" s="31">
        <f t="shared" ref="AB77:AB82" si="28">IFERROR(V77*$H$6+Y77,"")</f>
        <v>9.4522981283109396E-3</v>
      </c>
      <c r="AC77" s="32" t="str">
        <f t="shared" ref="AC77:AC82" si="29">IFERROR(W77*$H$7+Z77,"")</f>
        <v/>
      </c>
      <c r="AD77" s="32">
        <f t="shared" ref="AD77:AD82" si="30">IFERROR(X77*$H$8+AA77,"")</f>
        <v>0.13121369675662301</v>
      </c>
      <c r="AE77" s="28">
        <f t="shared" ref="AE77:AE82" si="31">SUM(AB77,AC77,AD77)</f>
        <v>0.14066599488493395</v>
      </c>
      <c r="AF77" s="42">
        <f t="shared" si="11"/>
        <v>1239.2283009248799</v>
      </c>
    </row>
    <row r="78" spans="1:32" x14ac:dyDescent="0.25">
      <c r="A78" t="s">
        <v>73</v>
      </c>
      <c r="C78" t="s">
        <v>74</v>
      </c>
      <c r="D78" t="str">
        <f>VLOOKUP(F78,Crossref!$A$17:$B$21,2,FALSE)</f>
        <v>src_05</v>
      </c>
      <c r="E78" t="str">
        <f t="shared" ref="E78:E82" si="32">F78&amp;G78</f>
        <v>E. West RosevilleZanobetti_65TO99</v>
      </c>
      <c r="F78" s="14" t="s">
        <v>58</v>
      </c>
      <c r="G78" s="14" t="s">
        <v>33</v>
      </c>
      <c r="H78" s="14" t="s">
        <v>13</v>
      </c>
      <c r="I78" s="14" t="s">
        <v>11</v>
      </c>
      <c r="J78" s="28">
        <f>_xlfn.IFNA(VLOOKUP($G78&amp;$A78&amp;$D78,Low2x!$A$2:$N$141,13,FALSE),"")</f>
        <v>8.9314274465405602E-3</v>
      </c>
      <c r="K78" s="44">
        <f>_xlfn.IFNA(VLOOKUP($G78&amp;$A78&amp;$D78,Low2x!$A$2:$N$141,11,FALSE),"")</f>
        <v>5052.1748828940399</v>
      </c>
      <c r="L78" s="27" t="str">
        <f>_xlfn.IFNA(VLOOKUP($G78&amp;$B78&amp;$D78,Low2x!$A$2:$N$141,13,FALSE),"")</f>
        <v/>
      </c>
      <c r="M78" s="51" t="str">
        <f>_xlfn.IFNA(VLOOKUP($G78&amp;$B78&amp;$D78,Low2x!$A$2:$N$141,11,FALSE),"")</f>
        <v/>
      </c>
      <c r="N78" s="27">
        <f>_xlfn.IFNA(VLOOKUP($G78&amp;$C78&amp;$D78,Low2x!$A$2:$N$141,13,FALSE),"")</f>
        <v>0.12520371552536999</v>
      </c>
      <c r="O78" s="48">
        <f>_xlfn.IFNA(VLOOKUP($G78&amp;$C78&amp;$D78,Low2x!$A$2:$N$141,11,FALSE),"")</f>
        <v>5052.1748828940399</v>
      </c>
      <c r="P78" s="28">
        <f>_xlfn.IFNA(VLOOKUP($G78&amp;$A78&amp;$D78,High8x!$A$2:$N$141,13,FALSE),"")</f>
        <v>3.6340533079362899E-2</v>
      </c>
      <c r="Q78" s="51">
        <f>_xlfn.IFNA(VLOOKUP($G78&amp;$A78&amp;$D78,High8x!$A$2:$N$141,11,FALSE),"")</f>
        <v>5052.1748828940399</v>
      </c>
      <c r="R78" s="27" t="str">
        <f>_xlfn.IFNA(VLOOKUP($G78&amp;$B78&amp;$D78,High8x!$A$2:$N$141,13,FALSE),"")</f>
        <v/>
      </c>
      <c r="S78" s="51" t="str">
        <f>_xlfn.IFNA(VLOOKUP($G78&amp;$B78&amp;$D78,High8x!$A$2:$N$141,11,FALSE),"")</f>
        <v/>
      </c>
      <c r="T78" s="27">
        <f>_xlfn.IFNA(VLOOKUP($G78&amp;$C78&amp;$D78,High8x!$A$2:$N$141,13,FALSE),"")</f>
        <v>0.50585427735648303</v>
      </c>
      <c r="U78" s="48">
        <f>_xlfn.IFNA(VLOOKUP($G78&amp;$C78&amp;$D78,High8x!$A$2:$N$141,11,FALSE),"")</f>
        <v>5052.1748828940399</v>
      </c>
      <c r="V78" s="28">
        <f t="shared" si="22"/>
        <v>5.5709564294354345E-5</v>
      </c>
      <c r="W78" s="27" t="str">
        <f t="shared" si="23"/>
        <v/>
      </c>
      <c r="X78" s="27">
        <f t="shared" si="24"/>
        <v>7.7368000372177441E-4</v>
      </c>
      <c r="Y78" s="28">
        <f t="shared" si="25"/>
        <v>-2.0494109773355057E-4</v>
      </c>
      <c r="Z78" s="27" t="str">
        <f t="shared" si="26"/>
        <v/>
      </c>
      <c r="AA78" s="27">
        <f t="shared" si="27"/>
        <v>-1.6798050850009849E-3</v>
      </c>
      <c r="AB78" s="31">
        <f t="shared" si="28"/>
        <v>3.6340533079362899E-2</v>
      </c>
      <c r="AC78" s="32" t="str">
        <f t="shared" si="29"/>
        <v/>
      </c>
      <c r="AD78" s="32">
        <f t="shared" si="30"/>
        <v>0.50585427735648303</v>
      </c>
      <c r="AE78" s="28">
        <f t="shared" si="31"/>
        <v>0.54219481043584594</v>
      </c>
      <c r="AF78" s="42">
        <f t="shared" ref="AF78:AF82" si="33">$K78</f>
        <v>5052.1748828940399</v>
      </c>
    </row>
    <row r="79" spans="1:32" x14ac:dyDescent="0.25">
      <c r="A79" t="s">
        <v>75</v>
      </c>
      <c r="B79" t="s">
        <v>76</v>
      </c>
      <c r="D79" t="str">
        <f>VLOOKUP(F79,Crossref!$A$17:$B$21,2,FALSE)</f>
        <v>src_05</v>
      </c>
      <c r="E79" t="str">
        <f t="shared" si="32"/>
        <v>E. West RosevilleKatsouyanni</v>
      </c>
      <c r="F79" s="14" t="s">
        <v>58</v>
      </c>
      <c r="G79" s="14" t="s">
        <v>34</v>
      </c>
      <c r="H79" s="14" t="s">
        <v>12</v>
      </c>
      <c r="I79" s="14" t="s">
        <v>11</v>
      </c>
      <c r="J79" s="28">
        <f>_xlfn.IFNA(VLOOKUP($G79&amp;$A79&amp;$D79,Low2x!$A$2:$N$141,13,FALSE),"")</f>
        <v>0.14211250547989501</v>
      </c>
      <c r="K79" s="44">
        <f>_xlfn.IFNA(VLOOKUP($G79&amp;$A79&amp;$D79,Low2x!$A$2:$N$141,11,FALSE),"")</f>
        <v>19644.393798471599</v>
      </c>
      <c r="L79" s="27">
        <f>_xlfn.IFNA(VLOOKUP($G79&amp;$B79&amp;$D79,Low2x!$A$2:$N$141,13,FALSE),"")</f>
        <v>6.5758771662366997E-3</v>
      </c>
      <c r="M79" s="51">
        <f>_xlfn.IFNA(VLOOKUP($G79&amp;$B79&amp;$D79,Low2x!$A$2:$N$141,11,FALSE),"")</f>
        <v>19644.393798471599</v>
      </c>
      <c r="N79" s="27" t="str">
        <f>_xlfn.IFNA(VLOOKUP($G79&amp;$C79&amp;$D79,Low2x!$A$2:$N$141,13,FALSE),"")</f>
        <v/>
      </c>
      <c r="O79" s="48" t="str">
        <f>_xlfn.IFNA(VLOOKUP($G79&amp;$C79&amp;$D79,Low2x!$A$2:$N$141,11,FALSE),"")</f>
        <v/>
      </c>
      <c r="P79" s="28">
        <f>_xlfn.IFNA(VLOOKUP($G79&amp;$A79&amp;$D79,High8x!$A$2:$N$141,13,FALSE),"")</f>
        <v>0.50371752075093401</v>
      </c>
      <c r="Q79" s="51">
        <f>_xlfn.IFNA(VLOOKUP($G79&amp;$A79&amp;$D79,High8x!$A$2:$N$141,11,FALSE),"")</f>
        <v>19644.393798471599</v>
      </c>
      <c r="R79" s="27">
        <f>_xlfn.IFNA(VLOOKUP($G79&amp;$B79&amp;$D79,High8x!$A$2:$N$141,13,FALSE),"")</f>
        <v>2.7867250466658101E-2</v>
      </c>
      <c r="S79" s="51">
        <f>_xlfn.IFNA(VLOOKUP($G79&amp;$B79&amp;$D79,High8x!$A$2:$N$141,11,FALSE),"")</f>
        <v>19644.393798471599</v>
      </c>
      <c r="T79" s="27" t="str">
        <f>_xlfn.IFNA(VLOOKUP($G79&amp;$C79&amp;$D79,High8x!$A$2:$N$141,13,FALSE),"")</f>
        <v/>
      </c>
      <c r="U79" s="48" t="str">
        <f>_xlfn.IFNA(VLOOKUP($G79&amp;$C79&amp;$D79,High8x!$A$2:$N$141,11,FALSE),"")</f>
        <v/>
      </c>
      <c r="V79" s="28">
        <f t="shared" si="22"/>
        <v>7.3496954323381907E-4</v>
      </c>
      <c r="W79" s="27">
        <f t="shared" si="23"/>
        <v>4.3275148984596342E-5</v>
      </c>
      <c r="X79" s="27" t="str">
        <f t="shared" si="24"/>
        <v/>
      </c>
      <c r="Y79" s="28">
        <f t="shared" si="25"/>
        <v>2.1577500389548698E-2</v>
      </c>
      <c r="Z79" s="27">
        <f t="shared" si="26"/>
        <v>-5.2124726723709949E-4</v>
      </c>
      <c r="AA79" s="27" t="str">
        <f t="shared" si="27"/>
        <v/>
      </c>
      <c r="AB79" s="31">
        <f t="shared" si="28"/>
        <v>0.50371752075093401</v>
      </c>
      <c r="AC79" s="32">
        <f t="shared" si="29"/>
        <v>2.7867250466658101E-2</v>
      </c>
      <c r="AD79" s="32" t="str">
        <f t="shared" si="30"/>
        <v/>
      </c>
      <c r="AE79" s="28">
        <f t="shared" si="31"/>
        <v>0.53158477121759207</v>
      </c>
      <c r="AF79" s="42">
        <f t="shared" si="33"/>
        <v>19644.393798471599</v>
      </c>
    </row>
    <row r="80" spans="1:32" x14ac:dyDescent="0.25">
      <c r="A80" t="s">
        <v>75</v>
      </c>
      <c r="B80" t="s">
        <v>76</v>
      </c>
      <c r="D80" t="str">
        <f>VLOOKUP(F80,Crossref!$A$17:$B$21,2,FALSE)</f>
        <v>src_05</v>
      </c>
      <c r="E80" t="str">
        <f t="shared" si="32"/>
        <v>E. West RosevilleSmith</v>
      </c>
      <c r="F80" s="14" t="s">
        <v>58</v>
      </c>
      <c r="G80" s="14" t="s">
        <v>35</v>
      </c>
      <c r="H80" s="14" t="s">
        <v>19</v>
      </c>
      <c r="I80" s="14" t="s">
        <v>5</v>
      </c>
      <c r="J80" s="28">
        <f>_xlfn.IFNA(VLOOKUP($G80&amp;$A80&amp;$D80,Low2x!$A$2:$N$141,13,FALSE),"")</f>
        <v>9.6333462546590004E-2</v>
      </c>
      <c r="K80" s="44">
        <f>_xlfn.IFNA(VLOOKUP($G80&amp;$A80&amp;$D80,Low2x!$A$2:$N$141,11,FALSE),"")</f>
        <v>30386.400926615901</v>
      </c>
      <c r="L80" s="27">
        <f>_xlfn.IFNA(VLOOKUP($G80&amp;$B80&amp;$D80,Low2x!$A$2:$N$141,13,FALSE),"")</f>
        <v>4.3412930477063297E-3</v>
      </c>
      <c r="M80" s="51">
        <f>_xlfn.IFNA(VLOOKUP($G80&amp;$B80&amp;$D80,Low2x!$A$2:$N$141,11,FALSE),"")</f>
        <v>30386.400926615901</v>
      </c>
      <c r="N80" s="27" t="str">
        <f>_xlfn.IFNA(VLOOKUP($G80&amp;$C80&amp;$D80,Low2x!$A$2:$N$141,13,FALSE),"")</f>
        <v/>
      </c>
      <c r="O80" s="48" t="str">
        <f>_xlfn.IFNA(VLOOKUP($G80&amp;$C80&amp;$D80,Low2x!$A$2:$N$141,11,FALSE),"")</f>
        <v/>
      </c>
      <c r="P80" s="28">
        <f>_xlfn.IFNA(VLOOKUP($G80&amp;$A80&amp;$D80,High8x!$A$2:$N$141,13,FALSE),"")</f>
        <v>0.34089822987569002</v>
      </c>
      <c r="Q80" s="51">
        <f>_xlfn.IFNA(VLOOKUP($G80&amp;$A80&amp;$D80,High8x!$A$2:$N$141,11,FALSE),"")</f>
        <v>30386.400926615901</v>
      </c>
      <c r="R80" s="27">
        <f>_xlfn.IFNA(VLOOKUP($G80&amp;$B80&amp;$D80,High8x!$A$2:$N$141,13,FALSE),"")</f>
        <v>1.84260057803298E-2</v>
      </c>
      <c r="S80" s="51">
        <f>_xlfn.IFNA(VLOOKUP($G80&amp;$B80&amp;$D80,High8x!$A$2:$N$141,11,FALSE),"")</f>
        <v>30386.400926615901</v>
      </c>
      <c r="T80" s="27" t="str">
        <f>_xlfn.IFNA(VLOOKUP($G80&amp;$C80&amp;$D80,High8x!$A$2:$N$141,13,FALSE),"")</f>
        <v/>
      </c>
      <c r="U80" s="48" t="str">
        <f>_xlfn.IFNA(VLOOKUP($G80&amp;$C80&amp;$D80,High8x!$A$2:$N$141,11,FALSE),"")</f>
        <v/>
      </c>
      <c r="V80" s="28">
        <f t="shared" si="22"/>
        <v>4.9708286042500006E-4</v>
      </c>
      <c r="W80" s="27">
        <f t="shared" si="23"/>
        <v>2.8627464903706239E-5</v>
      </c>
      <c r="X80" s="27" t="str">
        <f t="shared" si="24"/>
        <v/>
      </c>
      <c r="Y80" s="28">
        <f t="shared" si="25"/>
        <v>1.481187343689E-2</v>
      </c>
      <c r="Z80" s="27">
        <f t="shared" si="26"/>
        <v>-3.5361119650149236E-4</v>
      </c>
      <c r="AA80" s="27" t="str">
        <f t="shared" si="27"/>
        <v/>
      </c>
      <c r="AB80" s="31">
        <f t="shared" si="28"/>
        <v>0.34089822987569002</v>
      </c>
      <c r="AC80" s="32">
        <f t="shared" si="29"/>
        <v>1.84260057803298E-2</v>
      </c>
      <c r="AD80" s="32" t="str">
        <f t="shared" si="30"/>
        <v/>
      </c>
      <c r="AE80" s="28">
        <f t="shared" si="31"/>
        <v>0.35932423565601984</v>
      </c>
      <c r="AF80" s="42">
        <f t="shared" si="33"/>
        <v>30386.400926615901</v>
      </c>
    </row>
    <row r="81" spans="1:32" x14ac:dyDescent="0.25">
      <c r="A81" t="s">
        <v>75</v>
      </c>
      <c r="B81" t="s">
        <v>76</v>
      </c>
      <c r="D81" t="str">
        <f>VLOOKUP(F81,Crossref!$A$17:$B$21,2,FALSE)</f>
        <v>src_05</v>
      </c>
      <c r="E81" t="str">
        <f t="shared" si="32"/>
        <v>E. West RosevilleMar_and_Koenig_0TO17</v>
      </c>
      <c r="F81" s="14" t="s">
        <v>58</v>
      </c>
      <c r="G81" s="14" t="s">
        <v>36</v>
      </c>
      <c r="H81" s="14" t="s">
        <v>4</v>
      </c>
      <c r="I81" s="14" t="s">
        <v>20</v>
      </c>
      <c r="J81" s="28">
        <f>_xlfn.IFNA(VLOOKUP($G81&amp;$A81&amp;$D81,Low2x!$A$2:$N$141,13,FALSE),"")</f>
        <v>0.57191758203672105</v>
      </c>
      <c r="K81" s="44">
        <f>_xlfn.IFNA(VLOOKUP($G81&amp;$A81&amp;$D81,Low2x!$A$2:$N$141,11,FALSE),"")</f>
        <v>5859.0171354842896</v>
      </c>
      <c r="L81" s="27">
        <f>_xlfn.IFNA(VLOOKUP($G81&amp;$B81&amp;$D81,Low2x!$A$2:$N$141,13,FALSE),"")</f>
        <v>3.16445219943923E-2</v>
      </c>
      <c r="M81" s="51">
        <f>_xlfn.IFNA(VLOOKUP($G81&amp;$B81&amp;$D81,Low2x!$A$2:$N$141,11,FALSE),"")</f>
        <v>5859.0171354842896</v>
      </c>
      <c r="N81" s="27" t="str">
        <f>_xlfn.IFNA(VLOOKUP($G81&amp;$C81&amp;$D81,Low2x!$A$2:$N$141,13,FALSE),"")</f>
        <v/>
      </c>
      <c r="O81" s="48" t="str">
        <f>_xlfn.IFNA(VLOOKUP($G81&amp;$C81&amp;$D81,Low2x!$A$2:$N$141,11,FALSE),"")</f>
        <v/>
      </c>
      <c r="P81" s="28">
        <f>_xlfn.IFNA(VLOOKUP($G81&amp;$A81&amp;$D81,High8x!$A$2:$N$141,13,FALSE),"")</f>
        <v>1.9989560011973699</v>
      </c>
      <c r="Q81" s="51">
        <f>_xlfn.IFNA(VLOOKUP($G81&amp;$A81&amp;$D81,High8x!$A$2:$N$141,11,FALSE),"")</f>
        <v>5859.0171354842896</v>
      </c>
      <c r="R81" s="27">
        <f>_xlfn.IFNA(VLOOKUP($G81&amp;$B81&amp;$D81,High8x!$A$2:$N$141,13,FALSE),"")</f>
        <v>0.13327816821458199</v>
      </c>
      <c r="S81" s="51">
        <f>_xlfn.IFNA(VLOOKUP($G81&amp;$B81&amp;$D81,High8x!$A$2:$N$141,11,FALSE),"")</f>
        <v>5859.0171354842896</v>
      </c>
      <c r="T81" s="27" t="str">
        <f>_xlfn.IFNA(VLOOKUP($G81&amp;$C81&amp;$D81,High8x!$A$2:$N$141,13,FALSE),"")</f>
        <v/>
      </c>
      <c r="U81" s="48" t="str">
        <f>_xlfn.IFNA(VLOOKUP($G81&amp;$C81&amp;$D81,High8x!$A$2:$N$141,11,FALSE),"")</f>
        <v/>
      </c>
      <c r="V81" s="28">
        <f t="shared" si="22"/>
        <v>2.9004845917899365E-3</v>
      </c>
      <c r="W81" s="27">
        <f t="shared" si="23"/>
        <v>2.0657245166705223E-4</v>
      </c>
      <c r="X81" s="27" t="str">
        <f t="shared" si="24"/>
        <v/>
      </c>
      <c r="Y81" s="28">
        <f t="shared" si="25"/>
        <v>9.6238108983171644E-2</v>
      </c>
      <c r="Z81" s="27">
        <f t="shared" si="26"/>
        <v>-2.2333600790042651E-3</v>
      </c>
      <c r="AA81" s="27" t="str">
        <f t="shared" si="27"/>
        <v/>
      </c>
      <c r="AB81" s="31">
        <f t="shared" si="28"/>
        <v>1.9989560011973699</v>
      </c>
      <c r="AC81" s="32">
        <f t="shared" si="29"/>
        <v>0.13327816821458199</v>
      </c>
      <c r="AD81" s="32" t="str">
        <f t="shared" si="30"/>
        <v/>
      </c>
      <c r="AE81" s="28">
        <f t="shared" si="31"/>
        <v>2.132234169411952</v>
      </c>
      <c r="AF81" s="42">
        <f t="shared" si="33"/>
        <v>5859.0171354842896</v>
      </c>
    </row>
    <row r="82" spans="1:32" ht="15.75" thickBot="1" x14ac:dyDescent="0.3">
      <c r="A82" t="s">
        <v>75</v>
      </c>
      <c r="B82" t="s">
        <v>76</v>
      </c>
      <c r="D82" t="str">
        <f>VLOOKUP(F82,Crossref!$A$17:$B$21,2,FALSE)</f>
        <v>src_05</v>
      </c>
      <c r="E82" t="str">
        <f t="shared" si="32"/>
        <v>E. West RosevilleMar_and_Koenig_18TO99</v>
      </c>
      <c r="F82" s="14" t="s">
        <v>58</v>
      </c>
      <c r="G82" s="14" t="s">
        <v>37</v>
      </c>
      <c r="H82" s="14" t="s">
        <v>4</v>
      </c>
      <c r="I82" s="14" t="s">
        <v>21</v>
      </c>
      <c r="J82" s="29">
        <f>_xlfn.IFNA(VLOOKUP($G82&amp;$A82&amp;$D82,Low2x!$A$2:$N$141,13,FALSE),"")</f>
        <v>0.96885623509055097</v>
      </c>
      <c r="K82" s="45">
        <f>_xlfn.IFNA(VLOOKUP($G82&amp;$A82&amp;$D82,Low2x!$A$2:$N$141,11,FALSE),"")</f>
        <v>12559.5241763002</v>
      </c>
      <c r="L82" s="30">
        <f>_xlfn.IFNA(VLOOKUP($G82&amp;$B82&amp;$D82,Low2x!$A$2:$N$141,13,FALSE),"")</f>
        <v>5.1302618826593302E-2</v>
      </c>
      <c r="M82" s="52">
        <f>_xlfn.IFNA(VLOOKUP($G82&amp;$B82&amp;$D82,Low2x!$A$2:$N$141,11,FALSE),"")</f>
        <v>12559.5241763002</v>
      </c>
      <c r="N82" s="30" t="str">
        <f>_xlfn.IFNA(VLOOKUP($G82&amp;$C82&amp;$D82,Low2x!$A$2:$N$141,13,FALSE),"")</f>
        <v/>
      </c>
      <c r="O82" s="49" t="str">
        <f>_xlfn.IFNA(VLOOKUP($G82&amp;$C82&amp;$D82,Low2x!$A$2:$N$141,11,FALSE),"")</f>
        <v/>
      </c>
      <c r="P82" s="29">
        <f>_xlfn.IFNA(VLOOKUP($G82&amp;$A82&amp;$D82,High8x!$A$2:$N$141,13,FALSE),"")</f>
        <v>3.3994258224583902</v>
      </c>
      <c r="Q82" s="52">
        <f>_xlfn.IFNA(VLOOKUP($G82&amp;$A82&amp;$D82,High8x!$A$2:$N$141,11,FALSE),"")</f>
        <v>12559.5241763002</v>
      </c>
      <c r="R82" s="30">
        <f>_xlfn.IFNA(VLOOKUP($G82&amp;$B82&amp;$D82,High8x!$A$2:$N$141,13,FALSE),"")</f>
        <v>0.21637362651397099</v>
      </c>
      <c r="S82" s="52">
        <f>_xlfn.IFNA(VLOOKUP($G82&amp;$B82&amp;$D82,High8x!$A$2:$N$141,11,FALSE),"")</f>
        <v>12559.5241763002</v>
      </c>
      <c r="T82" s="30" t="str">
        <f>_xlfn.IFNA(VLOOKUP($G82&amp;$C82&amp;$D82,High8x!$A$2:$N$141,13,FALSE),"")</f>
        <v/>
      </c>
      <c r="U82" s="49" t="str">
        <f>_xlfn.IFNA(VLOOKUP($G82&amp;$C82&amp;$D82,High8x!$A$2:$N$141,11,FALSE),"")</f>
        <v/>
      </c>
      <c r="V82" s="29">
        <f t="shared" si="22"/>
        <v>4.9401820881460144E-3</v>
      </c>
      <c r="W82" s="30">
        <f t="shared" si="23"/>
        <v>3.3551017822637747E-4</v>
      </c>
      <c r="X82" s="30" t="str">
        <f t="shared" si="24"/>
        <v/>
      </c>
      <c r="Y82" s="29">
        <f t="shared" si="25"/>
        <v>0.1586663726346047</v>
      </c>
      <c r="Z82" s="30">
        <f t="shared" si="26"/>
        <v>-3.7210504025326219E-3</v>
      </c>
      <c r="AA82" s="30" t="str">
        <f t="shared" si="27"/>
        <v/>
      </c>
      <c r="AB82" s="31">
        <f t="shared" si="28"/>
        <v>3.3994258224583902</v>
      </c>
      <c r="AC82" s="32">
        <f t="shared" si="29"/>
        <v>0.21637362651397099</v>
      </c>
      <c r="AD82" s="32" t="str">
        <f t="shared" si="30"/>
        <v/>
      </c>
      <c r="AE82" s="29">
        <f t="shared" si="31"/>
        <v>3.6157994489723611</v>
      </c>
      <c r="AF82" s="42">
        <f t="shared" si="33"/>
        <v>12559.5241763002</v>
      </c>
    </row>
    <row r="83" spans="1:32" x14ac:dyDescent="0.25">
      <c r="P83" s="20"/>
    </row>
  </sheetData>
  <sheetProtection algorithmName="SHA-512" hashValue="AHQTtYZXisnwm37GZt5eDygzdFxJMGNe0YXHNldwos3xfiLbypTdLN6yt68FqMFb4iIK5qC4efoP/+pTrJH4ZA==" saltValue="li4KWMqgItLITz7lDf41Qg==" spinCount="100000" sheet="1" objects="1" scenarios="1"/>
  <mergeCells count="14">
    <mergeCell ref="G5:H5"/>
    <mergeCell ref="J10:O10"/>
    <mergeCell ref="P10:U10"/>
    <mergeCell ref="V10:X10"/>
    <mergeCell ref="Y10:AA10"/>
    <mergeCell ref="A12:C12"/>
    <mergeCell ref="AE10:AF11"/>
    <mergeCell ref="J11:K11"/>
    <mergeCell ref="L11:M11"/>
    <mergeCell ref="N11:O11"/>
    <mergeCell ref="P11:Q11"/>
    <mergeCell ref="R11:S11"/>
    <mergeCell ref="T11:U11"/>
    <mergeCell ref="AB10:AD10"/>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141"/>
  <sheetViews>
    <sheetView workbookViewId="0">
      <selection activeCell="A2" sqref="A2:M2"/>
    </sheetView>
  </sheetViews>
  <sheetFormatPr defaultRowHeight="15" x14ac:dyDescent="0.25"/>
  <cols>
    <col min="1" max="1" width="31.7109375" bestFit="1" customWidth="1"/>
    <col min="2" max="2" width="8.28515625" bestFit="1" customWidth="1"/>
    <col min="3" max="3" width="17" bestFit="1" customWidth="1"/>
    <col min="4" max="4" width="22.42578125" bestFit="1" customWidth="1"/>
    <col min="5" max="5" width="57" bestFit="1" customWidth="1"/>
    <col min="6" max="6" width="12" bestFit="1" customWidth="1"/>
    <col min="7" max="7" width="12.7109375" bestFit="1" customWidth="1"/>
    <col min="8" max="9" width="12" bestFit="1" customWidth="1"/>
    <col min="10" max="10" width="14.140625" bestFit="1" customWidth="1"/>
    <col min="11" max="11" width="13.42578125" bestFit="1" customWidth="1"/>
    <col min="12" max="12" width="14.140625" customWidth="1"/>
    <col min="13" max="13" width="11.28515625" bestFit="1" customWidth="1"/>
    <col min="14" max="14" width="21.28515625" customWidth="1"/>
  </cols>
  <sheetData>
    <row r="1" spans="1:14" ht="27.6" customHeight="1" x14ac:dyDescent="0.25">
      <c r="A1" s="26" t="s">
        <v>72</v>
      </c>
      <c r="B1" s="26" t="s">
        <v>64</v>
      </c>
      <c r="C1" s="26" t="s">
        <v>65</v>
      </c>
      <c r="D1" s="26" t="s">
        <v>59</v>
      </c>
      <c r="E1" s="26" t="s">
        <v>63</v>
      </c>
      <c r="F1" s="26" t="s">
        <v>60</v>
      </c>
      <c r="G1" s="26" t="s">
        <v>61</v>
      </c>
      <c r="H1" s="26" t="s">
        <v>62</v>
      </c>
      <c r="I1" s="26" t="s">
        <v>229</v>
      </c>
      <c r="J1" s="26" t="s">
        <v>230</v>
      </c>
      <c r="K1" s="57" t="s">
        <v>234</v>
      </c>
      <c r="L1" s="57" t="s">
        <v>244</v>
      </c>
      <c r="M1" s="57" t="s">
        <v>232</v>
      </c>
      <c r="N1" s="57" t="s">
        <v>233</v>
      </c>
    </row>
    <row r="2" spans="1:14" x14ac:dyDescent="0.25">
      <c r="A2" t="s">
        <v>86</v>
      </c>
      <c r="B2" t="s">
        <v>73</v>
      </c>
      <c r="C2" t="s">
        <v>66</v>
      </c>
      <c r="D2" t="s">
        <v>24</v>
      </c>
      <c r="E2" t="s">
        <v>4</v>
      </c>
      <c r="F2">
        <v>15520841.2368543</v>
      </c>
      <c r="G2">
        <v>0.11760400663288099</v>
      </c>
      <c r="H2">
        <v>0.11760400663288099</v>
      </c>
      <c r="I2">
        <v>79270.956926699495</v>
      </c>
      <c r="J2">
        <v>1.4835699125169801E-4</v>
      </c>
      <c r="K2">
        <v>18418.544183603201</v>
      </c>
      <c r="L2">
        <v>6.3850869786753295E-4</v>
      </c>
      <c r="M2">
        <v>8.5448302883969401E-2</v>
      </c>
      <c r="N2">
        <v>4.6392538971694802E-4</v>
      </c>
    </row>
    <row r="3" spans="1:14" x14ac:dyDescent="0.25">
      <c r="A3" t="s">
        <v>87</v>
      </c>
      <c r="B3" t="s">
        <v>73</v>
      </c>
      <c r="C3" t="s">
        <v>66</v>
      </c>
      <c r="D3" t="s">
        <v>25</v>
      </c>
      <c r="E3" t="s">
        <v>6</v>
      </c>
      <c r="F3">
        <v>9866022.0418499708</v>
      </c>
      <c r="G3">
        <v>0.25062972993287902</v>
      </c>
      <c r="H3">
        <v>0.25062972993287902</v>
      </c>
      <c r="I3">
        <v>184209.65849495199</v>
      </c>
      <c r="J3">
        <v>1.36056780073638E-4</v>
      </c>
      <c r="K3">
        <v>44766.150258016802</v>
      </c>
      <c r="L3">
        <v>5.5986438076165699E-4</v>
      </c>
      <c r="M3">
        <v>0.181587191787101</v>
      </c>
      <c r="N3">
        <v>4.0563504062889999E-4</v>
      </c>
    </row>
    <row r="4" spans="1:14" x14ac:dyDescent="0.25">
      <c r="A4" t="s">
        <v>88</v>
      </c>
      <c r="B4" t="s">
        <v>73</v>
      </c>
      <c r="C4" t="s">
        <v>66</v>
      </c>
      <c r="D4" t="s">
        <v>26</v>
      </c>
      <c r="E4" t="s">
        <v>8</v>
      </c>
      <c r="F4">
        <v>12420100.6958127</v>
      </c>
      <c r="G4">
        <v>7.4036942300538897E-3</v>
      </c>
      <c r="H4">
        <v>7.4036942300538897E-3</v>
      </c>
      <c r="I4">
        <v>8849.9098499830798</v>
      </c>
      <c r="J4">
        <v>8.3658414103145306E-5</v>
      </c>
      <c r="K4">
        <v>1846.25304728231</v>
      </c>
      <c r="L4">
        <v>4.0101188951060298E-4</v>
      </c>
      <c r="M4">
        <v>5.4486391155057698E-3</v>
      </c>
      <c r="N4">
        <v>2.9511876086142001E-4</v>
      </c>
    </row>
    <row r="5" spans="1:14" x14ac:dyDescent="0.25">
      <c r="A5" t="s">
        <v>89</v>
      </c>
      <c r="B5" t="s">
        <v>73</v>
      </c>
      <c r="C5" t="s">
        <v>66</v>
      </c>
      <c r="D5" t="s">
        <v>27</v>
      </c>
      <c r="E5" t="s">
        <v>10</v>
      </c>
      <c r="F5">
        <v>3100740.6344250501</v>
      </c>
      <c r="G5">
        <v>1.9778060595278198E-2</v>
      </c>
      <c r="H5">
        <v>1.9778060595278198E-2</v>
      </c>
      <c r="I5">
        <v>105128.139830499</v>
      </c>
      <c r="J5">
        <v>1.8813288837000999E-5</v>
      </c>
      <c r="K5">
        <v>24036.680715141702</v>
      </c>
      <c r="L5">
        <v>8.2282827773383797E-5</v>
      </c>
      <c r="M5">
        <v>1.45529348907074E-2</v>
      </c>
      <c r="N5">
        <v>6.0544694432538398E-5</v>
      </c>
    </row>
    <row r="6" spans="1:14" x14ac:dyDescent="0.25">
      <c r="A6" t="s">
        <v>90</v>
      </c>
      <c r="B6" t="s">
        <v>73</v>
      </c>
      <c r="C6" t="s">
        <v>66</v>
      </c>
      <c r="D6" t="s">
        <v>29</v>
      </c>
      <c r="E6" t="s">
        <v>13</v>
      </c>
      <c r="F6">
        <v>1225390.23224217</v>
      </c>
      <c r="G6">
        <v>1.03335134846169E-5</v>
      </c>
      <c r="H6">
        <v>1.03335134846169E-5</v>
      </c>
      <c r="I6">
        <v>17.355196966790501</v>
      </c>
      <c r="J6">
        <v>5.9541320702901001E-5</v>
      </c>
      <c r="K6">
        <v>3.78247355874452</v>
      </c>
      <c r="L6">
        <v>2.7319459935753798E-4</v>
      </c>
      <c r="M6">
        <v>7.2692480806450704E-6</v>
      </c>
      <c r="N6">
        <v>1.92182389850145E-4</v>
      </c>
    </row>
    <row r="7" spans="1:14" x14ac:dyDescent="0.25">
      <c r="A7" t="s">
        <v>91</v>
      </c>
      <c r="B7" t="s">
        <v>73</v>
      </c>
      <c r="C7" t="s">
        <v>66</v>
      </c>
      <c r="D7" t="s">
        <v>30</v>
      </c>
      <c r="E7" t="s">
        <v>13</v>
      </c>
      <c r="F7">
        <v>4163180.6159864301</v>
      </c>
      <c r="G7">
        <v>8.1397326089025499E-4</v>
      </c>
      <c r="H7">
        <v>8.1397326089025499E-4</v>
      </c>
      <c r="I7">
        <v>1120.8064099363401</v>
      </c>
      <c r="J7">
        <v>7.26238941599636E-5</v>
      </c>
      <c r="K7">
        <v>307.68987145640898</v>
      </c>
      <c r="L7">
        <v>2.64543404382282E-4</v>
      </c>
      <c r="M7">
        <v>6.3156690360174103E-4</v>
      </c>
      <c r="N7">
        <v>2.05260868878232E-4</v>
      </c>
    </row>
    <row r="8" spans="1:14" x14ac:dyDescent="0.25">
      <c r="A8" t="s">
        <v>92</v>
      </c>
      <c r="B8" t="s">
        <v>73</v>
      </c>
      <c r="C8" t="s">
        <v>66</v>
      </c>
      <c r="D8" t="s">
        <v>31</v>
      </c>
      <c r="E8" t="s">
        <v>13</v>
      </c>
      <c r="F8">
        <v>1978991.38023931</v>
      </c>
      <c r="G8">
        <v>1.93241303516083E-3</v>
      </c>
      <c r="H8">
        <v>1.93241303516083E-3</v>
      </c>
      <c r="I8">
        <v>2870.8332782479401</v>
      </c>
      <c r="J8">
        <v>6.7311921239124705E-5</v>
      </c>
      <c r="K8">
        <v>741.20718710884796</v>
      </c>
      <c r="L8">
        <v>2.6071158898207698E-4</v>
      </c>
      <c r="M8">
        <v>1.5106995497052901E-3</v>
      </c>
      <c r="N8">
        <v>2.03816095685462E-4</v>
      </c>
    </row>
    <row r="9" spans="1:14" x14ac:dyDescent="0.25">
      <c r="A9" t="s">
        <v>93</v>
      </c>
      <c r="B9" t="s">
        <v>73</v>
      </c>
      <c r="C9" t="s">
        <v>66</v>
      </c>
      <c r="D9" t="s">
        <v>32</v>
      </c>
      <c r="E9" t="s">
        <v>13</v>
      </c>
      <c r="F9">
        <v>1638811.26059589</v>
      </c>
      <c r="G9">
        <v>3.1976599072057899E-3</v>
      </c>
      <c r="H9">
        <v>3.1976599072057899E-3</v>
      </c>
      <c r="I9">
        <v>4823.9716729070196</v>
      </c>
      <c r="J9">
        <v>6.62868715661181E-5</v>
      </c>
      <c r="K9">
        <v>1239.2283009248799</v>
      </c>
      <c r="L9">
        <v>2.58036384806515E-4</v>
      </c>
      <c r="M9">
        <v>2.52099307254995E-3</v>
      </c>
      <c r="N9">
        <v>2.0343249671335201E-4</v>
      </c>
    </row>
    <row r="10" spans="1:14" x14ac:dyDescent="0.25">
      <c r="A10" t="s">
        <v>94</v>
      </c>
      <c r="B10" t="s">
        <v>73</v>
      </c>
      <c r="C10" t="s">
        <v>66</v>
      </c>
      <c r="D10" t="s">
        <v>33</v>
      </c>
      <c r="E10" t="s">
        <v>13</v>
      </c>
      <c r="F10">
        <v>3100740.6344250501</v>
      </c>
      <c r="G10">
        <v>1.2175517160316699E-2</v>
      </c>
      <c r="H10">
        <v>1.2175517160316699E-2</v>
      </c>
      <c r="I10">
        <v>20347.305822523798</v>
      </c>
      <c r="J10">
        <v>5.9838473292315698E-5</v>
      </c>
      <c r="K10">
        <v>5052.1748828940399</v>
      </c>
      <c r="L10">
        <v>2.40995560180256E-4</v>
      </c>
      <c r="M10">
        <v>9.2309561475909102E-3</v>
      </c>
      <c r="N10">
        <v>1.82712522063431E-4</v>
      </c>
    </row>
    <row r="11" spans="1:14" x14ac:dyDescent="0.25">
      <c r="A11" t="s">
        <v>95</v>
      </c>
      <c r="B11" t="s">
        <v>73</v>
      </c>
      <c r="C11" t="s">
        <v>66</v>
      </c>
      <c r="D11" t="s">
        <v>28</v>
      </c>
      <c r="E11" t="s">
        <v>12</v>
      </c>
      <c r="F11">
        <v>3100740.6344250501</v>
      </c>
      <c r="G11">
        <v>4.0233169423907603E-2</v>
      </c>
      <c r="H11">
        <v>4.0233169423907603E-2</v>
      </c>
      <c r="I11">
        <v>90362.520197665697</v>
      </c>
      <c r="J11">
        <v>4.4524178094965197E-5</v>
      </c>
      <c r="K11">
        <v>19644.393798471599</v>
      </c>
      <c r="L11">
        <v>2.0480738594762799E-4</v>
      </c>
      <c r="M11">
        <v>2.73804374753924E-2</v>
      </c>
      <c r="N11">
        <v>1.39380414362914E-4</v>
      </c>
    </row>
    <row r="12" spans="1:14" x14ac:dyDescent="0.25">
      <c r="A12" t="s">
        <v>96</v>
      </c>
      <c r="B12" t="s">
        <v>74</v>
      </c>
      <c r="C12" t="s">
        <v>66</v>
      </c>
      <c r="D12" t="s">
        <v>24</v>
      </c>
      <c r="E12" t="s">
        <v>4</v>
      </c>
      <c r="F12">
        <v>15520841.2368543</v>
      </c>
      <c r="G12">
        <v>2.07959435617185</v>
      </c>
      <c r="H12">
        <v>2.07959435617185</v>
      </c>
      <c r="I12">
        <v>79270.956926699495</v>
      </c>
      <c r="J12">
        <v>2.6234000910255301E-3</v>
      </c>
      <c r="K12">
        <v>18418.544183603201</v>
      </c>
      <c r="L12">
        <v>1.1290764000898399E-2</v>
      </c>
      <c r="M12">
        <v>1.9266816152396899</v>
      </c>
      <c r="N12">
        <v>1.04605532122071E-2</v>
      </c>
    </row>
    <row r="13" spans="1:14" x14ac:dyDescent="0.25">
      <c r="A13" t="s">
        <v>97</v>
      </c>
      <c r="B13" t="s">
        <v>74</v>
      </c>
      <c r="C13" t="s">
        <v>66</v>
      </c>
      <c r="D13" t="s">
        <v>25</v>
      </c>
      <c r="E13" t="s">
        <v>6</v>
      </c>
      <c r="F13">
        <v>9866022.0418499708</v>
      </c>
      <c r="G13">
        <v>5.2519130605382696</v>
      </c>
      <c r="H13">
        <v>5.2519130605382696</v>
      </c>
      <c r="I13">
        <v>184209.65849495199</v>
      </c>
      <c r="J13">
        <v>2.8510519499617601E-3</v>
      </c>
      <c r="K13">
        <v>44766.150258016802</v>
      </c>
      <c r="L13">
        <v>1.17318845383577E-2</v>
      </c>
      <c r="M13">
        <v>4.8768888024718402</v>
      </c>
      <c r="N13">
        <v>1.08941438438711E-2</v>
      </c>
    </row>
    <row r="14" spans="1:14" x14ac:dyDescent="0.25">
      <c r="A14" t="s">
        <v>98</v>
      </c>
      <c r="B14" t="s">
        <v>74</v>
      </c>
      <c r="C14" t="s">
        <v>66</v>
      </c>
      <c r="D14" t="s">
        <v>26</v>
      </c>
      <c r="E14" t="s">
        <v>8</v>
      </c>
      <c r="F14">
        <v>12420100.6958127</v>
      </c>
      <c r="G14">
        <v>0.133315090279855</v>
      </c>
      <c r="H14">
        <v>0.133315090279855</v>
      </c>
      <c r="I14">
        <v>8849.9098499830798</v>
      </c>
      <c r="J14">
        <v>1.50640054576499E-3</v>
      </c>
      <c r="K14">
        <v>1846.25304728231</v>
      </c>
      <c r="L14">
        <v>7.2208460522838504E-3</v>
      </c>
      <c r="M14">
        <v>0.124103609764027</v>
      </c>
      <c r="N14">
        <v>6.72191766706671E-3</v>
      </c>
    </row>
    <row r="15" spans="1:14" x14ac:dyDescent="0.25">
      <c r="A15" t="s">
        <v>99</v>
      </c>
      <c r="B15" t="s">
        <v>74</v>
      </c>
      <c r="C15" t="s">
        <v>66</v>
      </c>
      <c r="D15" t="s">
        <v>27</v>
      </c>
      <c r="E15" t="s">
        <v>10</v>
      </c>
      <c r="F15">
        <v>3100740.6344250501</v>
      </c>
      <c r="G15">
        <v>0.37115653053702802</v>
      </c>
      <c r="H15">
        <v>0.37115653053702802</v>
      </c>
      <c r="I15">
        <v>105128.139830499</v>
      </c>
      <c r="J15">
        <v>3.5305155321443997E-4</v>
      </c>
      <c r="K15">
        <v>24036.680715141702</v>
      </c>
      <c r="L15">
        <v>1.54412555932991E-3</v>
      </c>
      <c r="M15">
        <v>0.34423713105381998</v>
      </c>
      <c r="N15">
        <v>1.4321325607864401E-3</v>
      </c>
    </row>
    <row r="16" spans="1:14" x14ac:dyDescent="0.25">
      <c r="A16" t="s">
        <v>100</v>
      </c>
      <c r="B16" t="s">
        <v>74</v>
      </c>
      <c r="C16" t="s">
        <v>66</v>
      </c>
      <c r="D16" t="s">
        <v>29</v>
      </c>
      <c r="E16" t="s">
        <v>13</v>
      </c>
      <c r="F16">
        <v>1225390.23224217</v>
      </c>
      <c r="G16">
        <v>1.89922047219815E-4</v>
      </c>
      <c r="H16">
        <v>1.89922047219815E-4</v>
      </c>
      <c r="I16">
        <v>17.355196966790501</v>
      </c>
      <c r="J16">
        <v>1.09432377853869E-3</v>
      </c>
      <c r="K16">
        <v>3.78247355874452</v>
      </c>
      <c r="L16">
        <v>5.0211070684352396E-3</v>
      </c>
      <c r="M16">
        <v>1.7385189083756399E-4</v>
      </c>
      <c r="N16">
        <v>4.5962486753051901E-3</v>
      </c>
    </row>
    <row r="17" spans="1:14" x14ac:dyDescent="0.25">
      <c r="A17" t="s">
        <v>101</v>
      </c>
      <c r="B17" t="s">
        <v>74</v>
      </c>
      <c r="C17" t="s">
        <v>66</v>
      </c>
      <c r="D17" t="s">
        <v>30</v>
      </c>
      <c r="E17" t="s">
        <v>13</v>
      </c>
      <c r="F17">
        <v>4163180.6159864301</v>
      </c>
      <c r="G17">
        <v>1.6042547873094101E-2</v>
      </c>
      <c r="H17">
        <v>1.6042547873094101E-2</v>
      </c>
      <c r="I17">
        <v>1120.8064099363401</v>
      </c>
      <c r="J17">
        <v>1.4313397684802001E-3</v>
      </c>
      <c r="K17">
        <v>307.68987145640898</v>
      </c>
      <c r="L17">
        <v>5.2138693409564804E-3</v>
      </c>
      <c r="M17">
        <v>1.51755044239102E-2</v>
      </c>
      <c r="N17">
        <v>4.9320779888135397E-3</v>
      </c>
    </row>
    <row r="18" spans="1:14" x14ac:dyDescent="0.25">
      <c r="A18" t="s">
        <v>102</v>
      </c>
      <c r="B18" t="s">
        <v>74</v>
      </c>
      <c r="C18" t="s">
        <v>66</v>
      </c>
      <c r="D18" t="s">
        <v>31</v>
      </c>
      <c r="E18" t="s">
        <v>13</v>
      </c>
      <c r="F18">
        <v>1978991.38023931</v>
      </c>
      <c r="G18">
        <v>3.5936931062867702E-2</v>
      </c>
      <c r="H18">
        <v>3.5936931062867702E-2</v>
      </c>
      <c r="I18">
        <v>2870.8332782479401</v>
      </c>
      <c r="J18">
        <v>1.2517944296925401E-3</v>
      </c>
      <c r="K18">
        <v>741.20718710884796</v>
      </c>
      <c r="L18">
        <v>4.8484326228734097E-3</v>
      </c>
      <c r="M18">
        <v>3.38788834956949E-2</v>
      </c>
      <c r="N18">
        <v>4.5707710455214099E-3</v>
      </c>
    </row>
    <row r="19" spans="1:14" x14ac:dyDescent="0.25">
      <c r="A19" t="s">
        <v>103</v>
      </c>
      <c r="B19" t="s">
        <v>74</v>
      </c>
      <c r="C19" t="s">
        <v>66</v>
      </c>
      <c r="D19" t="s">
        <v>32</v>
      </c>
      <c r="E19" t="s">
        <v>13</v>
      </c>
      <c r="F19">
        <v>1638811.26059589</v>
      </c>
      <c r="G19">
        <v>6.1131531221237302E-2</v>
      </c>
      <c r="H19">
        <v>6.1131531221237302E-2</v>
      </c>
      <c r="I19">
        <v>4823.9716729070196</v>
      </c>
      <c r="J19">
        <v>1.26724482161808E-3</v>
      </c>
      <c r="K19">
        <v>1239.2283009248799</v>
      </c>
      <c r="L19">
        <v>4.9330322084810497E-3</v>
      </c>
      <c r="M19">
        <v>5.7884603913098701E-2</v>
      </c>
      <c r="N19">
        <v>4.6710201719809699E-3</v>
      </c>
    </row>
    <row r="20" spans="1:14" x14ac:dyDescent="0.25">
      <c r="A20" t="s">
        <v>104</v>
      </c>
      <c r="B20" t="s">
        <v>74</v>
      </c>
      <c r="C20" t="s">
        <v>66</v>
      </c>
      <c r="D20" t="s">
        <v>33</v>
      </c>
      <c r="E20" t="s">
        <v>13</v>
      </c>
      <c r="F20">
        <v>3100740.6344250501</v>
      </c>
      <c r="G20">
        <v>0.23856688960247399</v>
      </c>
      <c r="H20">
        <v>0.23856688960247399</v>
      </c>
      <c r="I20">
        <v>20347.305822523798</v>
      </c>
      <c r="J20">
        <v>1.17247409403159E-3</v>
      </c>
      <c r="K20">
        <v>5052.1748828940399</v>
      </c>
      <c r="L20">
        <v>4.7220631734310797E-3</v>
      </c>
      <c r="M20">
        <v>0.22346075044716501</v>
      </c>
      <c r="N20">
        <v>4.42306047646473E-3</v>
      </c>
    </row>
    <row r="21" spans="1:14" x14ac:dyDescent="0.25">
      <c r="A21" t="s">
        <v>105</v>
      </c>
      <c r="B21" t="s">
        <v>74</v>
      </c>
      <c r="C21" t="s">
        <v>66</v>
      </c>
      <c r="D21" t="s">
        <v>28</v>
      </c>
      <c r="E21" t="s">
        <v>12</v>
      </c>
      <c r="F21">
        <v>3100740.6344250501</v>
      </c>
      <c r="G21">
        <v>0.73117052528575499</v>
      </c>
      <c r="H21">
        <v>0.73117052528575499</v>
      </c>
      <c r="I21">
        <v>90362.520197665697</v>
      </c>
      <c r="J21">
        <v>8.0915242700882798E-4</v>
      </c>
      <c r="K21">
        <v>19644.393798471599</v>
      </c>
      <c r="L21">
        <v>3.7220315006240702E-3</v>
      </c>
      <c r="M21">
        <v>0.66215014473259004</v>
      </c>
      <c r="N21">
        <v>3.37068250374877E-3</v>
      </c>
    </row>
    <row r="22" spans="1:14" x14ac:dyDescent="0.25">
      <c r="A22" t="s">
        <v>106</v>
      </c>
      <c r="B22" t="s">
        <v>73</v>
      </c>
      <c r="C22" t="s">
        <v>67</v>
      </c>
      <c r="D22" t="s">
        <v>24</v>
      </c>
      <c r="E22" t="s">
        <v>4</v>
      </c>
      <c r="F22">
        <v>15520841.2368543</v>
      </c>
      <c r="G22">
        <v>9.8203936901607794E-2</v>
      </c>
      <c r="H22">
        <v>9.8203936901607794E-2</v>
      </c>
      <c r="I22">
        <v>79270.956926699495</v>
      </c>
      <c r="J22">
        <v>1.23883879681703E-4</v>
      </c>
      <c r="K22">
        <v>18418.544183603201</v>
      </c>
      <c r="L22">
        <v>5.3317969065672501E-4</v>
      </c>
      <c r="M22">
        <v>7.8372372056702902E-2</v>
      </c>
      <c r="N22">
        <v>4.2550796238539099E-4</v>
      </c>
    </row>
    <row r="23" spans="1:14" x14ac:dyDescent="0.25">
      <c r="A23" t="s">
        <v>107</v>
      </c>
      <c r="B23" t="s">
        <v>73</v>
      </c>
      <c r="C23" t="s">
        <v>67</v>
      </c>
      <c r="D23" t="s">
        <v>25</v>
      </c>
      <c r="E23" t="s">
        <v>6</v>
      </c>
      <c r="F23">
        <v>9866022.0418499708</v>
      </c>
      <c r="G23">
        <v>0.23075135403633801</v>
      </c>
      <c r="H23">
        <v>0.23075135403633801</v>
      </c>
      <c r="I23">
        <v>184209.65849495199</v>
      </c>
      <c r="J23">
        <v>1.2526561089230801E-4</v>
      </c>
      <c r="K23">
        <v>44766.150258016802</v>
      </c>
      <c r="L23">
        <v>5.1545945475848696E-4</v>
      </c>
      <c r="M23">
        <v>0.18273443488333299</v>
      </c>
      <c r="N23">
        <v>4.0819778745796701E-4</v>
      </c>
    </row>
    <row r="24" spans="1:14" x14ac:dyDescent="0.25">
      <c r="A24" t="s">
        <v>108</v>
      </c>
      <c r="B24" t="s">
        <v>73</v>
      </c>
      <c r="C24" t="s">
        <v>67</v>
      </c>
      <c r="D24" t="s">
        <v>26</v>
      </c>
      <c r="E24" t="s">
        <v>8</v>
      </c>
      <c r="F24">
        <v>12420100.6958127</v>
      </c>
      <c r="G24">
        <v>6.2204773322648904E-3</v>
      </c>
      <c r="H24">
        <v>6.2204773322648904E-3</v>
      </c>
      <c r="I24">
        <v>8849.9098499830798</v>
      </c>
      <c r="J24">
        <v>7.0288595451362495E-5</v>
      </c>
      <c r="K24">
        <v>1846.25304728231</v>
      </c>
      <c r="L24">
        <v>3.3692441788634798E-4</v>
      </c>
      <c r="M24">
        <v>5.0099054503191303E-3</v>
      </c>
      <c r="N24">
        <v>2.7135529756843E-4</v>
      </c>
    </row>
    <row r="25" spans="1:14" x14ac:dyDescent="0.25">
      <c r="A25" t="s">
        <v>109</v>
      </c>
      <c r="B25" t="s">
        <v>73</v>
      </c>
      <c r="C25" t="s">
        <v>67</v>
      </c>
      <c r="D25" t="s">
        <v>27</v>
      </c>
      <c r="E25" t="s">
        <v>10</v>
      </c>
      <c r="F25">
        <v>3100740.6344250501</v>
      </c>
      <c r="G25">
        <v>1.8578627155971399E-2</v>
      </c>
      <c r="H25">
        <v>1.8578627155971399E-2</v>
      </c>
      <c r="I25">
        <v>105128.139830499</v>
      </c>
      <c r="J25">
        <v>1.7672363637296401E-5</v>
      </c>
      <c r="K25">
        <v>24036.680715141702</v>
      </c>
      <c r="L25">
        <v>7.7292814994492606E-5</v>
      </c>
      <c r="M25">
        <v>1.50227748457593E-2</v>
      </c>
      <c r="N25">
        <v>6.2499373452574203E-5</v>
      </c>
    </row>
    <row r="26" spans="1:14" x14ac:dyDescent="0.25">
      <c r="A26" t="s">
        <v>110</v>
      </c>
      <c r="B26" t="s">
        <v>73</v>
      </c>
      <c r="C26" t="s">
        <v>67</v>
      </c>
      <c r="D26" t="s">
        <v>29</v>
      </c>
      <c r="E26" t="s">
        <v>13</v>
      </c>
      <c r="F26">
        <v>1225390.23224217</v>
      </c>
      <c r="G26">
        <v>8.4051937024090202E-6</v>
      </c>
      <c r="H26">
        <v>8.4051937024090202E-6</v>
      </c>
      <c r="I26">
        <v>17.355196966790501</v>
      </c>
      <c r="J26">
        <v>4.8430413774574298E-5</v>
      </c>
      <c r="K26">
        <v>3.78247355874452</v>
      </c>
      <c r="L26">
        <v>2.2221420908488399E-4</v>
      </c>
      <c r="M26">
        <v>6.5222938929881203E-6</v>
      </c>
      <c r="N26">
        <v>1.72434619613124E-4</v>
      </c>
    </row>
    <row r="27" spans="1:14" x14ac:dyDescent="0.25">
      <c r="A27" t="s">
        <v>111</v>
      </c>
      <c r="B27" t="s">
        <v>73</v>
      </c>
      <c r="C27" t="s">
        <v>67</v>
      </c>
      <c r="D27" t="s">
        <v>30</v>
      </c>
      <c r="E27" t="s">
        <v>13</v>
      </c>
      <c r="F27">
        <v>4163180.6159864301</v>
      </c>
      <c r="G27">
        <v>6.9039247360647496E-4</v>
      </c>
      <c r="H27">
        <v>6.9039247360647496E-4</v>
      </c>
      <c r="I27">
        <v>1120.8064099363401</v>
      </c>
      <c r="J27">
        <v>6.1597834156363205E-5</v>
      </c>
      <c r="K27">
        <v>307.68987145640898</v>
      </c>
      <c r="L27">
        <v>2.2437933050528899E-4</v>
      </c>
      <c r="M27">
        <v>5.7626876337057802E-4</v>
      </c>
      <c r="N27">
        <v>1.8728883100470101E-4</v>
      </c>
    </row>
    <row r="28" spans="1:14" x14ac:dyDescent="0.25">
      <c r="A28" t="s">
        <v>112</v>
      </c>
      <c r="B28" t="s">
        <v>73</v>
      </c>
      <c r="C28" t="s">
        <v>67</v>
      </c>
      <c r="D28" t="s">
        <v>31</v>
      </c>
      <c r="E28" t="s">
        <v>13</v>
      </c>
      <c r="F28">
        <v>1978991.38023931</v>
      </c>
      <c r="G28">
        <v>1.7128450548298301E-3</v>
      </c>
      <c r="H28">
        <v>1.7128450548298301E-3</v>
      </c>
      <c r="I28">
        <v>2870.8332782479401</v>
      </c>
      <c r="J28">
        <v>5.9663689556893201E-5</v>
      </c>
      <c r="K28">
        <v>741.20718710884796</v>
      </c>
      <c r="L28">
        <v>2.3108856533231301E-4</v>
      </c>
      <c r="M28">
        <v>1.4450944231173401E-3</v>
      </c>
      <c r="N28">
        <v>1.94964977168405E-4</v>
      </c>
    </row>
    <row r="29" spans="1:14" x14ac:dyDescent="0.25">
      <c r="A29" t="s">
        <v>113</v>
      </c>
      <c r="B29" t="s">
        <v>73</v>
      </c>
      <c r="C29" t="s">
        <v>67</v>
      </c>
      <c r="D29" t="s">
        <v>32</v>
      </c>
      <c r="E29" t="s">
        <v>13</v>
      </c>
      <c r="F29">
        <v>1638811.26059589</v>
      </c>
      <c r="G29">
        <v>2.7992449209175499E-3</v>
      </c>
      <c r="H29">
        <v>2.7992449209175499E-3</v>
      </c>
      <c r="I29">
        <v>4823.9716729070196</v>
      </c>
      <c r="J29">
        <v>5.8027805939222401E-5</v>
      </c>
      <c r="K29">
        <v>1239.2283009248799</v>
      </c>
      <c r="L29">
        <v>2.2588613565622601E-4</v>
      </c>
      <c r="M29">
        <v>2.3703968904856799E-3</v>
      </c>
      <c r="N29">
        <v>1.9128008041105501E-4</v>
      </c>
    </row>
    <row r="30" spans="1:14" x14ac:dyDescent="0.25">
      <c r="A30" t="s">
        <v>114</v>
      </c>
      <c r="B30" t="s">
        <v>73</v>
      </c>
      <c r="C30" t="s">
        <v>67</v>
      </c>
      <c r="D30" t="s">
        <v>33</v>
      </c>
      <c r="E30" t="s">
        <v>13</v>
      </c>
      <c r="F30">
        <v>3100740.6344250501</v>
      </c>
      <c r="G30">
        <v>1.14616727075349E-2</v>
      </c>
      <c r="H30">
        <v>1.14616727075349E-2</v>
      </c>
      <c r="I30">
        <v>20347.305822523798</v>
      </c>
      <c r="J30">
        <v>5.6330173672659801E-5</v>
      </c>
      <c r="K30">
        <v>5052.1748828940399</v>
      </c>
      <c r="L30">
        <v>2.26866111589733E-4</v>
      </c>
      <c r="M30">
        <v>9.47143003904659E-3</v>
      </c>
      <c r="N30">
        <v>1.87472331393664E-4</v>
      </c>
    </row>
    <row r="31" spans="1:14" x14ac:dyDescent="0.25">
      <c r="A31" t="s">
        <v>115</v>
      </c>
      <c r="B31" t="s">
        <v>73</v>
      </c>
      <c r="C31" t="s">
        <v>67</v>
      </c>
      <c r="D31" t="s">
        <v>28</v>
      </c>
      <c r="E31" t="s">
        <v>12</v>
      </c>
      <c r="F31">
        <v>3100740.6344250501</v>
      </c>
      <c r="G31">
        <v>3.6422110631267199E-2</v>
      </c>
      <c r="H31">
        <v>3.6422110631267199E-2</v>
      </c>
      <c r="I31">
        <v>90362.520197665697</v>
      </c>
      <c r="J31">
        <v>4.03066565115656E-5</v>
      </c>
      <c r="K31">
        <v>19644.393798471599</v>
      </c>
      <c r="L31">
        <v>1.8540714976962499E-4</v>
      </c>
      <c r="M31">
        <v>2.74606676639805E-2</v>
      </c>
      <c r="N31">
        <v>1.39788827009348E-4</v>
      </c>
    </row>
    <row r="32" spans="1:14" x14ac:dyDescent="0.25">
      <c r="A32" t="s">
        <v>116</v>
      </c>
      <c r="B32" t="s">
        <v>74</v>
      </c>
      <c r="C32" t="s">
        <v>67</v>
      </c>
      <c r="D32" t="s">
        <v>24</v>
      </c>
      <c r="E32" t="s">
        <v>4</v>
      </c>
      <c r="F32">
        <v>15520841.2368543</v>
      </c>
      <c r="G32">
        <v>1.7569722858088599</v>
      </c>
      <c r="H32">
        <v>1.7569722858088599</v>
      </c>
      <c r="I32">
        <v>79270.956926699495</v>
      </c>
      <c r="J32">
        <v>2.2164136197239301E-3</v>
      </c>
      <c r="K32">
        <v>18418.544183603201</v>
      </c>
      <c r="L32">
        <v>9.5391485249576996E-3</v>
      </c>
      <c r="M32">
        <v>1.6341688288159499</v>
      </c>
      <c r="N32">
        <v>8.8724103953381293E-3</v>
      </c>
    </row>
    <row r="33" spans="1:14" x14ac:dyDescent="0.25">
      <c r="A33" t="s">
        <v>117</v>
      </c>
      <c r="B33" t="s">
        <v>74</v>
      </c>
      <c r="C33" t="s">
        <v>67</v>
      </c>
      <c r="D33" t="s">
        <v>25</v>
      </c>
      <c r="E33" t="s">
        <v>6</v>
      </c>
      <c r="F33">
        <v>9866022.0418499708</v>
      </c>
      <c r="G33">
        <v>4.4816154691089096</v>
      </c>
      <c r="H33">
        <v>4.4816154691089096</v>
      </c>
      <c r="I33">
        <v>184209.65849495199</v>
      </c>
      <c r="J33">
        <v>2.43288843034889E-3</v>
      </c>
      <c r="K33">
        <v>44766.150258016802</v>
      </c>
      <c r="L33">
        <v>1.00111701436876E-2</v>
      </c>
      <c r="M33">
        <v>4.10961124915515</v>
      </c>
      <c r="N33">
        <v>9.1801757030005003E-3</v>
      </c>
    </row>
    <row r="34" spans="1:14" x14ac:dyDescent="0.25">
      <c r="A34" t="s">
        <v>118</v>
      </c>
      <c r="B34" t="s">
        <v>74</v>
      </c>
      <c r="C34" t="s">
        <v>67</v>
      </c>
      <c r="D34" t="s">
        <v>26</v>
      </c>
      <c r="E34" t="s">
        <v>8</v>
      </c>
      <c r="F34">
        <v>12420100.6958127</v>
      </c>
      <c r="G34">
        <v>0.112281035909748</v>
      </c>
      <c r="H34">
        <v>0.112281035909748</v>
      </c>
      <c r="I34">
        <v>8849.9098499830798</v>
      </c>
      <c r="J34">
        <v>1.268725193963E-3</v>
      </c>
      <c r="K34">
        <v>1846.25304728231</v>
      </c>
      <c r="L34">
        <v>6.0815626587604997E-3</v>
      </c>
      <c r="M34">
        <v>0.10508942972056701</v>
      </c>
      <c r="N34">
        <v>5.6920382541959403E-3</v>
      </c>
    </row>
    <row r="35" spans="1:14" x14ac:dyDescent="0.25">
      <c r="A35" t="s">
        <v>119</v>
      </c>
      <c r="B35" t="s">
        <v>74</v>
      </c>
      <c r="C35" t="s">
        <v>67</v>
      </c>
      <c r="D35" t="s">
        <v>27</v>
      </c>
      <c r="E35" t="s">
        <v>10</v>
      </c>
      <c r="F35">
        <v>3100740.6344250501</v>
      </c>
      <c r="G35">
        <v>0.37892710634188098</v>
      </c>
      <c r="H35">
        <v>0.37892710634188098</v>
      </c>
      <c r="I35">
        <v>105128.139830499</v>
      </c>
      <c r="J35">
        <v>3.6044308113206602E-4</v>
      </c>
      <c r="K35">
        <v>24036.680715141702</v>
      </c>
      <c r="L35">
        <v>1.5764535496083599E-3</v>
      </c>
      <c r="M35">
        <v>0.35306292070231898</v>
      </c>
      <c r="N35">
        <v>1.4688505658766299E-3</v>
      </c>
    </row>
    <row r="36" spans="1:14" x14ac:dyDescent="0.25">
      <c r="A36" t="s">
        <v>120</v>
      </c>
      <c r="B36" t="s">
        <v>74</v>
      </c>
      <c r="C36" t="s">
        <v>67</v>
      </c>
      <c r="D36" t="s">
        <v>29</v>
      </c>
      <c r="E36" t="s">
        <v>13</v>
      </c>
      <c r="F36">
        <v>1225390.23224217</v>
      </c>
      <c r="G36">
        <v>1.4407853586456801E-4</v>
      </c>
      <c r="H36">
        <v>1.4407853586456801E-4</v>
      </c>
      <c r="I36">
        <v>17.355196966790501</v>
      </c>
      <c r="J36">
        <v>8.3017516966396598E-4</v>
      </c>
      <c r="K36">
        <v>3.78247355874452</v>
      </c>
      <c r="L36">
        <v>3.8091088708731399E-3</v>
      </c>
      <c r="M36">
        <v>1.31979274272666E-4</v>
      </c>
      <c r="N36">
        <v>3.4892319066593099E-3</v>
      </c>
    </row>
    <row r="37" spans="1:14" x14ac:dyDescent="0.25">
      <c r="A37" t="s">
        <v>121</v>
      </c>
      <c r="B37" t="s">
        <v>74</v>
      </c>
      <c r="C37" t="s">
        <v>67</v>
      </c>
      <c r="D37" t="s">
        <v>30</v>
      </c>
      <c r="E37" t="s">
        <v>13</v>
      </c>
      <c r="F37">
        <v>4163180.6159864301</v>
      </c>
      <c r="G37">
        <v>1.27085197510811E-2</v>
      </c>
      <c r="H37">
        <v>1.27085197510811E-2</v>
      </c>
      <c r="I37">
        <v>1120.8064099363401</v>
      </c>
      <c r="J37">
        <v>1.1338728649671901E-3</v>
      </c>
      <c r="K37">
        <v>307.68987145640898</v>
      </c>
      <c r="L37">
        <v>4.1303016218658803E-3</v>
      </c>
      <c r="M37">
        <v>1.20096212962412E-2</v>
      </c>
      <c r="N37">
        <v>3.90315782557134E-3</v>
      </c>
    </row>
    <row r="38" spans="1:14" x14ac:dyDescent="0.25">
      <c r="A38" t="s">
        <v>122</v>
      </c>
      <c r="B38" t="s">
        <v>74</v>
      </c>
      <c r="C38" t="s">
        <v>67</v>
      </c>
      <c r="D38" t="s">
        <v>31</v>
      </c>
      <c r="E38" t="s">
        <v>13</v>
      </c>
      <c r="F38">
        <v>1978991.38023931</v>
      </c>
      <c r="G38">
        <v>3.2787883867587797E-2</v>
      </c>
      <c r="H38">
        <v>3.2787883867587797E-2</v>
      </c>
      <c r="I38">
        <v>2870.8332782479401</v>
      </c>
      <c r="J38">
        <v>1.14210337869561E-3</v>
      </c>
      <c r="K38">
        <v>741.20718710884796</v>
      </c>
      <c r="L38">
        <v>4.4235787830768604E-3</v>
      </c>
      <c r="M38">
        <v>3.1098870523473598E-2</v>
      </c>
      <c r="N38">
        <v>4.19570547403592E-3</v>
      </c>
    </row>
    <row r="39" spans="1:14" x14ac:dyDescent="0.25">
      <c r="A39" t="s">
        <v>123</v>
      </c>
      <c r="B39" t="s">
        <v>74</v>
      </c>
      <c r="C39" t="s">
        <v>67</v>
      </c>
      <c r="D39" t="s">
        <v>32</v>
      </c>
      <c r="E39" t="s">
        <v>13</v>
      </c>
      <c r="F39">
        <v>1638811.26059589</v>
      </c>
      <c r="G39">
        <v>5.2992609682839399E-2</v>
      </c>
      <c r="H39">
        <v>5.2992609682839399E-2</v>
      </c>
      <c r="I39">
        <v>4823.9716729070196</v>
      </c>
      <c r="J39">
        <v>1.09852655189629E-3</v>
      </c>
      <c r="K39">
        <v>1239.2283009248799</v>
      </c>
      <c r="L39">
        <v>4.2762588332826796E-3</v>
      </c>
      <c r="M39">
        <v>5.0330151414393301E-2</v>
      </c>
      <c r="N39">
        <v>4.0614107486755899E-3</v>
      </c>
    </row>
    <row r="40" spans="1:14" x14ac:dyDescent="0.25">
      <c r="A40" t="s">
        <v>124</v>
      </c>
      <c r="B40" t="s">
        <v>74</v>
      </c>
      <c r="C40" t="s">
        <v>67</v>
      </c>
      <c r="D40" t="s">
        <v>33</v>
      </c>
      <c r="E40" t="s">
        <v>13</v>
      </c>
      <c r="F40">
        <v>3100740.6344250501</v>
      </c>
      <c r="G40">
        <v>0.239744643235723</v>
      </c>
      <c r="H40">
        <v>0.239744643235723</v>
      </c>
      <c r="I40">
        <v>20347.305822523798</v>
      </c>
      <c r="J40">
        <v>1.1782623474913901E-3</v>
      </c>
      <c r="K40">
        <v>5052.1748828940399</v>
      </c>
      <c r="L40">
        <v>4.7453749878585E-3</v>
      </c>
      <c r="M40">
        <v>0.225586419431965</v>
      </c>
      <c r="N40">
        <v>4.4651348114604899E-3</v>
      </c>
    </row>
    <row r="41" spans="1:14" x14ac:dyDescent="0.25">
      <c r="A41" t="s">
        <v>125</v>
      </c>
      <c r="B41" t="s">
        <v>74</v>
      </c>
      <c r="C41" t="s">
        <v>67</v>
      </c>
      <c r="D41" t="s">
        <v>28</v>
      </c>
      <c r="E41" t="s">
        <v>12</v>
      </c>
      <c r="F41">
        <v>3100740.6344250501</v>
      </c>
      <c r="G41">
        <v>0.68441499857658195</v>
      </c>
      <c r="H41">
        <v>0.68441499857658195</v>
      </c>
      <c r="I41">
        <v>90362.520197665697</v>
      </c>
      <c r="J41">
        <v>7.5741025934141805E-4</v>
      </c>
      <c r="K41">
        <v>19644.393798471599</v>
      </c>
      <c r="L41">
        <v>3.4840219840727802E-3</v>
      </c>
      <c r="M41">
        <v>0.61674130198202204</v>
      </c>
      <c r="N41">
        <v>3.13952829651585E-3</v>
      </c>
    </row>
    <row r="42" spans="1:14" x14ac:dyDescent="0.25">
      <c r="A42" t="s">
        <v>126</v>
      </c>
      <c r="B42" t="s">
        <v>73</v>
      </c>
      <c r="C42" t="s">
        <v>68</v>
      </c>
      <c r="D42" t="s">
        <v>24</v>
      </c>
      <c r="E42" t="s">
        <v>4</v>
      </c>
      <c r="F42">
        <v>15520841.2368543</v>
      </c>
      <c r="G42">
        <v>6.69988060878981E-2</v>
      </c>
      <c r="H42">
        <v>6.69988060878981E-2</v>
      </c>
      <c r="I42">
        <v>79270.956926699495</v>
      </c>
      <c r="J42">
        <v>8.4518730043653601E-5</v>
      </c>
      <c r="K42">
        <v>18418.544183603201</v>
      </c>
      <c r="L42">
        <v>3.6375733836522601E-4</v>
      </c>
      <c r="M42">
        <v>3.1328137364832601E-2</v>
      </c>
      <c r="N42">
        <v>1.7009019308226301E-4</v>
      </c>
    </row>
    <row r="43" spans="1:14" x14ac:dyDescent="0.25">
      <c r="A43" t="s">
        <v>127</v>
      </c>
      <c r="B43" t="s">
        <v>73</v>
      </c>
      <c r="C43" t="s">
        <v>68</v>
      </c>
      <c r="D43" t="s">
        <v>25</v>
      </c>
      <c r="E43" t="s">
        <v>6</v>
      </c>
      <c r="F43">
        <v>9866022.0418499708</v>
      </c>
      <c r="G43">
        <v>0.14603835883161601</v>
      </c>
      <c r="H43">
        <v>0.14603835883161601</v>
      </c>
      <c r="I43">
        <v>184209.65849495199</v>
      </c>
      <c r="J43">
        <v>7.9278339705308001E-5</v>
      </c>
      <c r="K43">
        <v>44766.150258016802</v>
      </c>
      <c r="L43">
        <v>3.26224966832978E-4</v>
      </c>
      <c r="M43">
        <v>6.4304434015663395E-2</v>
      </c>
      <c r="N43">
        <v>1.4364521774830899E-4</v>
      </c>
    </row>
    <row r="44" spans="1:14" x14ac:dyDescent="0.25">
      <c r="A44" t="s">
        <v>128</v>
      </c>
      <c r="B44" t="s">
        <v>73</v>
      </c>
      <c r="C44" t="s">
        <v>68</v>
      </c>
      <c r="D44" t="s">
        <v>26</v>
      </c>
      <c r="E44" t="s">
        <v>8</v>
      </c>
      <c r="F44">
        <v>12420100.6958127</v>
      </c>
      <c r="G44">
        <v>4.02651608960879E-3</v>
      </c>
      <c r="H44">
        <v>4.02651608960879E-3</v>
      </c>
      <c r="I44">
        <v>8849.9098499830798</v>
      </c>
      <c r="J44">
        <v>4.5497820405667597E-5</v>
      </c>
      <c r="K44">
        <v>1846.25304728231</v>
      </c>
      <c r="L44">
        <v>2.1809123595142201E-4</v>
      </c>
      <c r="M44">
        <v>1.92877842049058E-3</v>
      </c>
      <c r="N44">
        <v>1.04469884197604E-4</v>
      </c>
    </row>
    <row r="45" spans="1:14" x14ac:dyDescent="0.25">
      <c r="A45" t="s">
        <v>129</v>
      </c>
      <c r="B45" t="s">
        <v>73</v>
      </c>
      <c r="C45" t="s">
        <v>68</v>
      </c>
      <c r="D45" t="s">
        <v>27</v>
      </c>
      <c r="E45" t="s">
        <v>10</v>
      </c>
      <c r="F45">
        <v>3100740.6344250501</v>
      </c>
      <c r="G45">
        <v>1.0415525906295299E-2</v>
      </c>
      <c r="H45">
        <v>1.0415525906295299E-2</v>
      </c>
      <c r="I45">
        <v>105128.139830499</v>
      </c>
      <c r="J45">
        <v>9.9074576256066699E-6</v>
      </c>
      <c r="K45">
        <v>24036.680715141702</v>
      </c>
      <c r="L45">
        <v>4.3331797887277003E-5</v>
      </c>
      <c r="M45">
        <v>5.1360835004762304E-3</v>
      </c>
      <c r="N45">
        <v>2.1367690328560101E-5</v>
      </c>
    </row>
    <row r="46" spans="1:14" x14ac:dyDescent="0.25">
      <c r="A46" t="s">
        <v>130</v>
      </c>
      <c r="B46" t="s">
        <v>73</v>
      </c>
      <c r="C46" t="s">
        <v>68</v>
      </c>
      <c r="D46" t="s">
        <v>29</v>
      </c>
      <c r="E46" t="s">
        <v>13</v>
      </c>
      <c r="F46">
        <v>1225390.23224217</v>
      </c>
      <c r="G46">
        <v>6.7077148957876404E-6</v>
      </c>
      <c r="H46">
        <v>6.7077148957876404E-6</v>
      </c>
      <c r="I46">
        <v>17.355196966790501</v>
      </c>
      <c r="J46">
        <v>3.8649603969479303E-5</v>
      </c>
      <c r="K46">
        <v>3.78247355874452</v>
      </c>
      <c r="L46">
        <v>1.77336729301924E-4</v>
      </c>
      <c r="M46">
        <v>2.5881346742575099E-6</v>
      </c>
      <c r="N46">
        <v>6.84243956781701E-5</v>
      </c>
    </row>
    <row r="47" spans="1:14" x14ac:dyDescent="0.25">
      <c r="A47" t="s">
        <v>131</v>
      </c>
      <c r="B47" t="s">
        <v>73</v>
      </c>
      <c r="C47" t="s">
        <v>68</v>
      </c>
      <c r="D47" t="s">
        <v>30</v>
      </c>
      <c r="E47" t="s">
        <v>13</v>
      </c>
      <c r="F47">
        <v>4163180.6159864301</v>
      </c>
      <c r="G47">
        <v>4.1150480446274098E-4</v>
      </c>
      <c r="H47">
        <v>4.1150480446274098E-4</v>
      </c>
      <c r="I47">
        <v>1120.8064099363401</v>
      </c>
      <c r="J47">
        <v>3.6715065225770203E-5</v>
      </c>
      <c r="K47">
        <v>307.68987145640898</v>
      </c>
      <c r="L47">
        <v>1.33740120373458E-4</v>
      </c>
      <c r="M47">
        <v>2.1844729966842899E-4</v>
      </c>
      <c r="N47">
        <v>7.0995934521483602E-5</v>
      </c>
    </row>
    <row r="48" spans="1:14" x14ac:dyDescent="0.25">
      <c r="A48" t="s">
        <v>132</v>
      </c>
      <c r="B48" t="s">
        <v>73</v>
      </c>
      <c r="C48" t="s">
        <v>68</v>
      </c>
      <c r="D48" t="s">
        <v>31</v>
      </c>
      <c r="E48" t="s">
        <v>13</v>
      </c>
      <c r="F48">
        <v>1978991.38023931</v>
      </c>
      <c r="G48">
        <v>9.5178911216463498E-4</v>
      </c>
      <c r="H48">
        <v>9.5178911216463498E-4</v>
      </c>
      <c r="I48">
        <v>2870.8332782479401</v>
      </c>
      <c r="J48">
        <v>3.3153757808795701E-5</v>
      </c>
      <c r="K48">
        <v>741.20718710884796</v>
      </c>
      <c r="L48">
        <v>1.2841066961009599E-4</v>
      </c>
      <c r="M48">
        <v>5.2482153592484202E-4</v>
      </c>
      <c r="N48">
        <v>7.0806320426001297E-5</v>
      </c>
    </row>
    <row r="49" spans="1:14" x14ac:dyDescent="0.25">
      <c r="A49" t="s">
        <v>133</v>
      </c>
      <c r="B49" t="s">
        <v>73</v>
      </c>
      <c r="C49" t="s">
        <v>68</v>
      </c>
      <c r="D49" t="s">
        <v>32</v>
      </c>
      <c r="E49" t="s">
        <v>13</v>
      </c>
      <c r="F49">
        <v>1638811.26059589</v>
      </c>
      <c r="G49">
        <v>1.5512871922161301E-3</v>
      </c>
      <c r="H49">
        <v>1.5512871922161301E-3</v>
      </c>
      <c r="I49">
        <v>4823.9716729070196</v>
      </c>
      <c r="J49">
        <v>3.2157883532539398E-5</v>
      </c>
      <c r="K49">
        <v>1239.2283009248799</v>
      </c>
      <c r="L49">
        <v>1.25181711155106E-4</v>
      </c>
      <c r="M49">
        <v>8.7907996778263198E-4</v>
      </c>
      <c r="N49">
        <v>7.0937693008345305E-5</v>
      </c>
    </row>
    <row r="50" spans="1:14" x14ac:dyDescent="0.25">
      <c r="A50" t="s">
        <v>134</v>
      </c>
      <c r="B50" t="s">
        <v>73</v>
      </c>
      <c r="C50" t="s">
        <v>68</v>
      </c>
      <c r="D50" t="s">
        <v>33</v>
      </c>
      <c r="E50" t="s">
        <v>13</v>
      </c>
      <c r="F50">
        <v>3100740.6344250501</v>
      </c>
      <c r="G50">
        <v>6.17500691390078E-3</v>
      </c>
      <c r="H50">
        <v>6.17500691390078E-3</v>
      </c>
      <c r="I50">
        <v>20347.305822523798</v>
      </c>
      <c r="J50">
        <v>3.0348032156007801E-5</v>
      </c>
      <c r="K50">
        <v>5052.1748828940399</v>
      </c>
      <c r="L50">
        <v>1.2222472612356399E-4</v>
      </c>
      <c r="M50">
        <v>3.1880645622808699E-3</v>
      </c>
      <c r="N50">
        <v>6.3102814850594599E-5</v>
      </c>
    </row>
    <row r="51" spans="1:14" x14ac:dyDescent="0.25">
      <c r="A51" t="s">
        <v>135</v>
      </c>
      <c r="B51" t="s">
        <v>73</v>
      </c>
      <c r="C51" t="s">
        <v>68</v>
      </c>
      <c r="D51" t="s">
        <v>28</v>
      </c>
      <c r="E51" t="s">
        <v>12</v>
      </c>
      <c r="F51">
        <v>3100740.6344250501</v>
      </c>
      <c r="G51">
        <v>2.3758666165998699E-2</v>
      </c>
      <c r="H51">
        <v>2.3758666165998699E-2</v>
      </c>
      <c r="I51">
        <v>90362.520197665697</v>
      </c>
      <c r="J51">
        <v>2.62926112662941E-5</v>
      </c>
      <c r="K51">
        <v>19644.393798471599</v>
      </c>
      <c r="L51">
        <v>1.2094374817433801E-4</v>
      </c>
      <c r="M51">
        <v>1.0235713156759901E-2</v>
      </c>
      <c r="N51">
        <v>5.2105009000360702E-5</v>
      </c>
    </row>
    <row r="52" spans="1:14" x14ac:dyDescent="0.25">
      <c r="A52" t="s">
        <v>136</v>
      </c>
      <c r="B52" t="s">
        <v>74</v>
      </c>
      <c r="C52" t="s">
        <v>68</v>
      </c>
      <c r="D52" t="s">
        <v>24</v>
      </c>
      <c r="E52" t="s">
        <v>4</v>
      </c>
      <c r="F52">
        <v>15520841.2368543</v>
      </c>
      <c r="G52">
        <v>0.816489796087569</v>
      </c>
      <c r="H52">
        <v>0.816489796087569</v>
      </c>
      <c r="I52">
        <v>79270.956926699495</v>
      </c>
      <c r="J52">
        <v>1.02999866248941E-3</v>
      </c>
      <c r="K52">
        <v>18418.544183603201</v>
      </c>
      <c r="L52">
        <v>4.4329768300278303E-3</v>
      </c>
      <c r="M52">
        <v>0.23456493213494001</v>
      </c>
      <c r="N52">
        <v>1.2735259084361099E-3</v>
      </c>
    </row>
    <row r="53" spans="1:14" x14ac:dyDescent="0.25">
      <c r="A53" t="s">
        <v>137</v>
      </c>
      <c r="B53" t="s">
        <v>74</v>
      </c>
      <c r="C53" t="s">
        <v>68</v>
      </c>
      <c r="D53" t="s">
        <v>25</v>
      </c>
      <c r="E53" t="s">
        <v>6</v>
      </c>
      <c r="F53">
        <v>9866022.0418499708</v>
      </c>
      <c r="G53">
        <v>2.3925360616389901</v>
      </c>
      <c r="H53">
        <v>2.3925360616389901</v>
      </c>
      <c r="I53">
        <v>184209.65849495199</v>
      </c>
      <c r="J53">
        <v>1.2988114093401601E-3</v>
      </c>
      <c r="K53">
        <v>44766.150258016802</v>
      </c>
      <c r="L53">
        <v>5.3445204643446697E-3</v>
      </c>
      <c r="M53">
        <v>0.502624900441342</v>
      </c>
      <c r="N53">
        <v>1.12277892457668E-3</v>
      </c>
    </row>
    <row r="54" spans="1:14" x14ac:dyDescent="0.25">
      <c r="A54" t="s">
        <v>138</v>
      </c>
      <c r="B54" t="s">
        <v>74</v>
      </c>
      <c r="C54" t="s">
        <v>68</v>
      </c>
      <c r="D54" t="s">
        <v>26</v>
      </c>
      <c r="E54" t="s">
        <v>8</v>
      </c>
      <c r="F54">
        <v>12420100.6958127</v>
      </c>
      <c r="G54">
        <v>4.8568677862861703E-2</v>
      </c>
      <c r="H54">
        <v>4.8568677862861703E-2</v>
      </c>
      <c r="I54">
        <v>8849.9098499830798</v>
      </c>
      <c r="J54">
        <v>5.4880421028192204E-4</v>
      </c>
      <c r="K54">
        <v>1846.25304728231</v>
      </c>
      <c r="L54">
        <v>2.6306620283906802E-3</v>
      </c>
      <c r="M54">
        <v>1.47715724173553E-2</v>
      </c>
      <c r="N54">
        <v>8.0008384761228303E-4</v>
      </c>
    </row>
    <row r="55" spans="1:14" x14ac:dyDescent="0.25">
      <c r="A55" t="s">
        <v>139</v>
      </c>
      <c r="B55" t="s">
        <v>74</v>
      </c>
      <c r="C55" t="s">
        <v>68</v>
      </c>
      <c r="D55" t="s">
        <v>27</v>
      </c>
      <c r="E55" t="s">
        <v>10</v>
      </c>
      <c r="F55">
        <v>3100740.6344250501</v>
      </c>
      <c r="G55">
        <v>9.9199902083305494E-2</v>
      </c>
      <c r="H55">
        <v>9.9199902083305494E-2</v>
      </c>
      <c r="I55">
        <v>105128.139830499</v>
      </c>
      <c r="J55">
        <v>9.4360941079379203E-5</v>
      </c>
      <c r="K55">
        <v>24036.680715141702</v>
      </c>
      <c r="L55">
        <v>4.1270216657167299E-4</v>
      </c>
      <c r="M55">
        <v>3.9232586070977599E-2</v>
      </c>
      <c r="N55">
        <v>1.6321964973417999E-4</v>
      </c>
    </row>
    <row r="56" spans="1:14" x14ac:dyDescent="0.25">
      <c r="A56" t="s">
        <v>140</v>
      </c>
      <c r="B56" t="s">
        <v>74</v>
      </c>
      <c r="C56" t="s">
        <v>68</v>
      </c>
      <c r="D56" t="s">
        <v>29</v>
      </c>
      <c r="E56" t="s">
        <v>13</v>
      </c>
      <c r="F56">
        <v>1225390.23224217</v>
      </c>
      <c r="G56">
        <v>1.17672387669084E-4</v>
      </c>
      <c r="H56">
        <v>1.17672387669084E-4</v>
      </c>
      <c r="I56">
        <v>17.355196966790501</v>
      </c>
      <c r="J56">
        <v>6.7802392501941896E-4</v>
      </c>
      <c r="K56">
        <v>3.78247355874452</v>
      </c>
      <c r="L56">
        <v>3.1109903570123599E-3</v>
      </c>
      <c r="M56">
        <v>1.9748445757138799E-5</v>
      </c>
      <c r="N56">
        <v>5.2210400021127296E-4</v>
      </c>
    </row>
    <row r="57" spans="1:14" x14ac:dyDescent="0.25">
      <c r="A57" t="s">
        <v>141</v>
      </c>
      <c r="B57" t="s">
        <v>74</v>
      </c>
      <c r="C57" t="s">
        <v>68</v>
      </c>
      <c r="D57" t="s">
        <v>30</v>
      </c>
      <c r="E57" t="s">
        <v>13</v>
      </c>
      <c r="F57">
        <v>4163180.6159864301</v>
      </c>
      <c r="G57">
        <v>5.2501317243396897E-3</v>
      </c>
      <c r="H57">
        <v>5.2501317243396897E-3</v>
      </c>
      <c r="I57">
        <v>1120.8064099363401</v>
      </c>
      <c r="J57">
        <v>4.6842449131227602E-4</v>
      </c>
      <c r="K57">
        <v>307.68987145640898</v>
      </c>
      <c r="L57">
        <v>1.7063063205457101E-3</v>
      </c>
      <c r="M57">
        <v>1.7055594552264301E-3</v>
      </c>
      <c r="N57">
        <v>5.5431121185542799E-4</v>
      </c>
    </row>
    <row r="58" spans="1:14" x14ac:dyDescent="0.25">
      <c r="A58" t="s">
        <v>142</v>
      </c>
      <c r="B58" t="s">
        <v>74</v>
      </c>
      <c r="C58" t="s">
        <v>68</v>
      </c>
      <c r="D58" t="s">
        <v>31</v>
      </c>
      <c r="E58" t="s">
        <v>13</v>
      </c>
      <c r="F58">
        <v>1978991.38023931</v>
      </c>
      <c r="G58">
        <v>9.4277664780920405E-3</v>
      </c>
      <c r="H58">
        <v>9.4277664780920405E-3</v>
      </c>
      <c r="I58">
        <v>2870.8332782479401</v>
      </c>
      <c r="J58">
        <v>3.2839825807807799E-4</v>
      </c>
      <c r="K58">
        <v>741.20718710884796</v>
      </c>
      <c r="L58">
        <v>1.2719475258821901E-3</v>
      </c>
      <c r="M58">
        <v>4.0420316966988E-3</v>
      </c>
      <c r="N58">
        <v>5.4533088278125598E-4</v>
      </c>
    </row>
    <row r="59" spans="1:14" x14ac:dyDescent="0.25">
      <c r="A59" t="s">
        <v>143</v>
      </c>
      <c r="B59" t="s">
        <v>74</v>
      </c>
      <c r="C59" t="s">
        <v>68</v>
      </c>
      <c r="D59" t="s">
        <v>32</v>
      </c>
      <c r="E59" t="s">
        <v>13</v>
      </c>
      <c r="F59">
        <v>1638811.26059589</v>
      </c>
      <c r="G59">
        <v>1.3993839795339399E-2</v>
      </c>
      <c r="H59">
        <v>1.3993839795339399E-2</v>
      </c>
      <c r="I59">
        <v>4823.9716729070196</v>
      </c>
      <c r="J59">
        <v>2.9008959306152902E-4</v>
      </c>
      <c r="K59">
        <v>1239.2283009248799</v>
      </c>
      <c r="L59">
        <v>1.1292382351900099E-3</v>
      </c>
      <c r="M59">
        <v>6.7463204057268402E-3</v>
      </c>
      <c r="N59">
        <v>5.4439689609184802E-4</v>
      </c>
    </row>
    <row r="60" spans="1:14" x14ac:dyDescent="0.25">
      <c r="A60" t="s">
        <v>144</v>
      </c>
      <c r="B60" t="s">
        <v>74</v>
      </c>
      <c r="C60" t="s">
        <v>68</v>
      </c>
      <c r="D60" t="s">
        <v>33</v>
      </c>
      <c r="E60" t="s">
        <v>13</v>
      </c>
      <c r="F60">
        <v>3100740.6344250501</v>
      </c>
      <c r="G60">
        <v>6.2433872628792401E-2</v>
      </c>
      <c r="H60">
        <v>6.2433872628792401E-2</v>
      </c>
      <c r="I60">
        <v>20347.305822523798</v>
      </c>
      <c r="J60">
        <v>3.0684098019345598E-4</v>
      </c>
      <c r="K60">
        <v>5052.1748828940399</v>
      </c>
      <c r="L60">
        <v>1.2357820953543101E-3</v>
      </c>
      <c r="M60">
        <v>2.4622873322481701E-2</v>
      </c>
      <c r="N60">
        <v>4.8737175361548301E-4</v>
      </c>
    </row>
    <row r="61" spans="1:14" x14ac:dyDescent="0.25">
      <c r="A61" t="s">
        <v>145</v>
      </c>
      <c r="B61" t="s">
        <v>74</v>
      </c>
      <c r="C61" t="s">
        <v>68</v>
      </c>
      <c r="D61" t="s">
        <v>28</v>
      </c>
      <c r="E61" t="s">
        <v>12</v>
      </c>
      <c r="F61">
        <v>3100740.6344250501</v>
      </c>
      <c r="G61">
        <v>0.29374476958352103</v>
      </c>
      <c r="H61">
        <v>0.29374476958352103</v>
      </c>
      <c r="I61">
        <v>90362.520197665697</v>
      </c>
      <c r="J61">
        <v>3.2507367981875798E-4</v>
      </c>
      <c r="K61">
        <v>19644.393798471599</v>
      </c>
      <c r="L61">
        <v>1.49531094009312E-3</v>
      </c>
      <c r="M61">
        <v>7.6341413980536996E-2</v>
      </c>
      <c r="N61">
        <v>3.8861679705523198E-4</v>
      </c>
    </row>
    <row r="62" spans="1:14" x14ac:dyDescent="0.25">
      <c r="A62" t="s">
        <v>146</v>
      </c>
      <c r="B62" t="s">
        <v>73</v>
      </c>
      <c r="C62" t="s">
        <v>69</v>
      </c>
      <c r="D62" t="s">
        <v>24</v>
      </c>
      <c r="E62" t="s">
        <v>4</v>
      </c>
      <c r="F62">
        <v>15520841.2368543</v>
      </c>
      <c r="G62">
        <v>5.5760374862132499E-2</v>
      </c>
      <c r="H62">
        <v>5.5760374862132499E-2</v>
      </c>
      <c r="I62">
        <v>79270.956926699495</v>
      </c>
      <c r="J62">
        <v>7.0341493308442201E-5</v>
      </c>
      <c r="K62">
        <v>18418.544183603201</v>
      </c>
      <c r="L62">
        <v>3.0274040285861601E-4</v>
      </c>
      <c r="M62">
        <v>1.9728776538282301E-2</v>
      </c>
      <c r="N62">
        <v>1.0711365861285301E-4</v>
      </c>
    </row>
    <row r="63" spans="1:14" x14ac:dyDescent="0.25">
      <c r="A63" t="s">
        <v>147</v>
      </c>
      <c r="B63" t="s">
        <v>73</v>
      </c>
      <c r="C63" t="s">
        <v>69</v>
      </c>
      <c r="D63" t="s">
        <v>25</v>
      </c>
      <c r="E63" t="s">
        <v>6</v>
      </c>
      <c r="F63">
        <v>9866022.0418499708</v>
      </c>
      <c r="G63">
        <v>0.119000871583197</v>
      </c>
      <c r="H63">
        <v>0.119000871583197</v>
      </c>
      <c r="I63">
        <v>184209.65849495199</v>
      </c>
      <c r="J63">
        <v>6.4600777481196799E-5</v>
      </c>
      <c r="K63">
        <v>44766.150258016802</v>
      </c>
      <c r="L63">
        <v>2.6582779822994899E-4</v>
      </c>
      <c r="M63">
        <v>4.2901935176515298E-2</v>
      </c>
      <c r="N63">
        <v>9.5835659151486505E-5</v>
      </c>
    </row>
    <row r="64" spans="1:14" x14ac:dyDescent="0.25">
      <c r="A64" t="s">
        <v>148</v>
      </c>
      <c r="B64" t="s">
        <v>73</v>
      </c>
      <c r="C64" t="s">
        <v>69</v>
      </c>
      <c r="D64" t="s">
        <v>26</v>
      </c>
      <c r="E64" t="s">
        <v>8</v>
      </c>
      <c r="F64">
        <v>12420100.6958127</v>
      </c>
      <c r="G64">
        <v>3.0367434152301898E-3</v>
      </c>
      <c r="H64">
        <v>3.0367434152301898E-3</v>
      </c>
      <c r="I64">
        <v>8849.9098499830798</v>
      </c>
      <c r="J64">
        <v>3.4313834453759903E-5</v>
      </c>
      <c r="K64">
        <v>1846.25304728231</v>
      </c>
      <c r="L64">
        <v>1.64481430088919E-4</v>
      </c>
      <c r="M64">
        <v>1.2195185093542701E-3</v>
      </c>
      <c r="N64">
        <v>6.6053703263992396E-5</v>
      </c>
    </row>
    <row r="65" spans="1:14" x14ac:dyDescent="0.25">
      <c r="A65" t="s">
        <v>149</v>
      </c>
      <c r="B65" t="s">
        <v>73</v>
      </c>
      <c r="C65" t="s">
        <v>69</v>
      </c>
      <c r="D65" t="s">
        <v>27</v>
      </c>
      <c r="E65" t="s">
        <v>10</v>
      </c>
      <c r="F65">
        <v>3100740.6344250501</v>
      </c>
      <c r="G65">
        <v>8.7963615953257808E-3</v>
      </c>
      <c r="H65">
        <v>8.7963615953257808E-3</v>
      </c>
      <c r="I65">
        <v>105128.139830499</v>
      </c>
      <c r="J65">
        <v>8.3672759829178998E-6</v>
      </c>
      <c r="K65">
        <v>24036.680715141702</v>
      </c>
      <c r="L65">
        <v>3.6595575319118698E-5</v>
      </c>
      <c r="M65">
        <v>3.39328514184481E-3</v>
      </c>
      <c r="N65">
        <v>1.41171120174976E-5</v>
      </c>
    </row>
    <row r="66" spans="1:14" x14ac:dyDescent="0.25">
      <c r="A66" t="s">
        <v>150</v>
      </c>
      <c r="B66" t="s">
        <v>73</v>
      </c>
      <c r="C66" t="s">
        <v>69</v>
      </c>
      <c r="D66" t="s">
        <v>29</v>
      </c>
      <c r="E66" t="s">
        <v>13</v>
      </c>
      <c r="F66">
        <v>1225390.23224217</v>
      </c>
      <c r="G66">
        <v>4.8268698900701404E-6</v>
      </c>
      <c r="H66">
        <v>4.8268698900701404E-6</v>
      </c>
      <c r="I66">
        <v>17.355196966790501</v>
      </c>
      <c r="J66">
        <v>2.78122449391178E-5</v>
      </c>
      <c r="K66">
        <v>3.78247355874452</v>
      </c>
      <c r="L66">
        <v>1.2761146416770299E-4</v>
      </c>
      <c r="M66">
        <v>1.63752219473163E-6</v>
      </c>
      <c r="N66">
        <v>4.3292363298771097E-5</v>
      </c>
    </row>
    <row r="67" spans="1:14" x14ac:dyDescent="0.25">
      <c r="A67" t="s">
        <v>151</v>
      </c>
      <c r="B67" t="s">
        <v>73</v>
      </c>
      <c r="C67" t="s">
        <v>69</v>
      </c>
      <c r="D67" t="s">
        <v>30</v>
      </c>
      <c r="E67" t="s">
        <v>13</v>
      </c>
      <c r="F67">
        <v>4163180.6159864301</v>
      </c>
      <c r="G67">
        <v>2.9833583593111198E-4</v>
      </c>
      <c r="H67">
        <v>2.9833583593111198E-4</v>
      </c>
      <c r="I67">
        <v>1120.8064099363401</v>
      </c>
      <c r="J67">
        <v>2.6617963038599698E-5</v>
      </c>
      <c r="K67">
        <v>307.68987145640898</v>
      </c>
      <c r="L67">
        <v>9.6959914383589805E-5</v>
      </c>
      <c r="M67">
        <v>1.3837319825207099E-4</v>
      </c>
      <c r="N67">
        <v>4.4971645506919103E-5</v>
      </c>
    </row>
    <row r="68" spans="1:14" x14ac:dyDescent="0.25">
      <c r="A68" t="s">
        <v>152</v>
      </c>
      <c r="B68" t="s">
        <v>73</v>
      </c>
      <c r="C68" t="s">
        <v>69</v>
      </c>
      <c r="D68" t="s">
        <v>31</v>
      </c>
      <c r="E68" t="s">
        <v>13</v>
      </c>
      <c r="F68">
        <v>1978991.38023931</v>
      </c>
      <c r="G68">
        <v>7.4291026636924703E-4</v>
      </c>
      <c r="H68">
        <v>7.4291026636924703E-4</v>
      </c>
      <c r="I68">
        <v>2870.8332782479401</v>
      </c>
      <c r="J68">
        <v>2.5877861734368599E-5</v>
      </c>
      <c r="K68">
        <v>741.20718710884796</v>
      </c>
      <c r="L68">
        <v>1.0022977101275E-4</v>
      </c>
      <c r="M68">
        <v>3.3615037964054601E-4</v>
      </c>
      <c r="N68">
        <v>4.53517431410418E-5</v>
      </c>
    </row>
    <row r="69" spans="1:14" x14ac:dyDescent="0.25">
      <c r="A69" t="s">
        <v>153</v>
      </c>
      <c r="B69" t="s">
        <v>73</v>
      </c>
      <c r="C69" t="s">
        <v>69</v>
      </c>
      <c r="D69" t="s">
        <v>32</v>
      </c>
      <c r="E69" t="s">
        <v>13</v>
      </c>
      <c r="F69">
        <v>1638811.26059589</v>
      </c>
      <c r="G69">
        <v>1.1877543109647701E-3</v>
      </c>
      <c r="H69">
        <v>1.1877543109647701E-3</v>
      </c>
      <c r="I69">
        <v>4823.9716729070196</v>
      </c>
      <c r="J69">
        <v>2.46219171981374E-5</v>
      </c>
      <c r="K69">
        <v>1239.2283009248799</v>
      </c>
      <c r="L69">
        <v>9.5846286763972299E-5</v>
      </c>
      <c r="M69">
        <v>5.5961919723385503E-4</v>
      </c>
      <c r="N69">
        <v>4.51586843857735E-5</v>
      </c>
    </row>
    <row r="70" spans="1:14" x14ac:dyDescent="0.25">
      <c r="A70" t="s">
        <v>154</v>
      </c>
      <c r="B70" t="s">
        <v>73</v>
      </c>
      <c r="C70" t="s">
        <v>69</v>
      </c>
      <c r="D70" t="s">
        <v>33</v>
      </c>
      <c r="E70" t="s">
        <v>13</v>
      </c>
      <c r="F70">
        <v>3100740.6344250501</v>
      </c>
      <c r="G70">
        <v>5.0124062075758997E-3</v>
      </c>
      <c r="H70">
        <v>5.0124062075758997E-3</v>
      </c>
      <c r="I70">
        <v>20347.305822523798</v>
      </c>
      <c r="J70">
        <v>2.46342501129919E-5</v>
      </c>
      <c r="K70">
        <v>5052.1748828940399</v>
      </c>
      <c r="L70">
        <v>9.9212840484742498E-5</v>
      </c>
      <c r="M70">
        <v>2.0959920685450499E-3</v>
      </c>
      <c r="N70">
        <v>4.14869262669782E-5</v>
      </c>
    </row>
    <row r="71" spans="1:14" x14ac:dyDescent="0.25">
      <c r="A71" t="s">
        <v>155</v>
      </c>
      <c r="B71" t="s">
        <v>73</v>
      </c>
      <c r="C71" t="s">
        <v>69</v>
      </c>
      <c r="D71" t="s">
        <v>28</v>
      </c>
      <c r="E71" t="s">
        <v>12</v>
      </c>
      <c r="F71">
        <v>3100740.6344250501</v>
      </c>
      <c r="G71">
        <v>1.97226632555354E-2</v>
      </c>
      <c r="H71">
        <v>1.97226632555354E-2</v>
      </c>
      <c r="I71">
        <v>90362.520197665697</v>
      </c>
      <c r="J71">
        <v>2.18261544857233E-5</v>
      </c>
      <c r="K71">
        <v>19644.393798471599</v>
      </c>
      <c r="L71">
        <v>1.0039843152131201E-4</v>
      </c>
      <c r="M71">
        <v>6.7202816258050803E-3</v>
      </c>
      <c r="N71">
        <v>3.4209666608943301E-5</v>
      </c>
    </row>
    <row r="72" spans="1:14" x14ac:dyDescent="0.25">
      <c r="A72" t="s">
        <v>156</v>
      </c>
      <c r="B72" t="s">
        <v>74</v>
      </c>
      <c r="C72" t="s">
        <v>69</v>
      </c>
      <c r="D72" t="s">
        <v>24</v>
      </c>
      <c r="E72" t="s">
        <v>4</v>
      </c>
      <c r="F72">
        <v>15520841.2368543</v>
      </c>
      <c r="G72">
        <v>1.7028779386975099</v>
      </c>
      <c r="H72">
        <v>1.7028779386975099</v>
      </c>
      <c r="I72">
        <v>79270.956926699495</v>
      </c>
      <c r="J72">
        <v>2.1481738138624099E-3</v>
      </c>
      <c r="K72">
        <v>18418.544183603201</v>
      </c>
      <c r="L72">
        <v>9.2454535044820298E-3</v>
      </c>
      <c r="M72">
        <v>0.22557543354669801</v>
      </c>
      <c r="N72">
        <v>1.2247191270823199E-3</v>
      </c>
    </row>
    <row r="73" spans="1:14" x14ac:dyDescent="0.25">
      <c r="A73" t="s">
        <v>157</v>
      </c>
      <c r="B73" t="s">
        <v>74</v>
      </c>
      <c r="C73" t="s">
        <v>69</v>
      </c>
      <c r="D73" t="s">
        <v>25</v>
      </c>
      <c r="E73" t="s">
        <v>6</v>
      </c>
      <c r="F73">
        <v>9866022.0418499708</v>
      </c>
      <c r="G73">
        <v>3.2025663218404099</v>
      </c>
      <c r="H73">
        <v>3.2025663218404099</v>
      </c>
      <c r="I73">
        <v>184209.65849495199</v>
      </c>
      <c r="J73">
        <v>1.73854419361412E-3</v>
      </c>
      <c r="K73">
        <v>44766.150258016802</v>
      </c>
      <c r="L73">
        <v>7.1539909136298504E-3</v>
      </c>
      <c r="M73">
        <v>0.51430770248199897</v>
      </c>
      <c r="N73">
        <v>1.1488763262369099E-3</v>
      </c>
    </row>
    <row r="74" spans="1:14" x14ac:dyDescent="0.25">
      <c r="A74" t="s">
        <v>158</v>
      </c>
      <c r="B74" t="s">
        <v>74</v>
      </c>
      <c r="C74" t="s">
        <v>69</v>
      </c>
      <c r="D74" t="s">
        <v>26</v>
      </c>
      <c r="E74" t="s">
        <v>8</v>
      </c>
      <c r="F74">
        <v>12420100.6958127</v>
      </c>
      <c r="G74">
        <v>6.0524934818138199E-2</v>
      </c>
      <c r="H74">
        <v>6.0524934818138199E-2</v>
      </c>
      <c r="I74">
        <v>8849.9098499830798</v>
      </c>
      <c r="J74">
        <v>6.8390453512081695E-4</v>
      </c>
      <c r="K74">
        <v>1846.25304728231</v>
      </c>
      <c r="L74">
        <v>3.2782578155920198E-3</v>
      </c>
      <c r="M74">
        <v>1.4350485752036801E-2</v>
      </c>
      <c r="N74">
        <v>7.7727621211841997E-4</v>
      </c>
    </row>
    <row r="75" spans="1:14" x14ac:dyDescent="0.25">
      <c r="A75" t="s">
        <v>159</v>
      </c>
      <c r="B75" t="s">
        <v>74</v>
      </c>
      <c r="C75" t="s">
        <v>69</v>
      </c>
      <c r="D75" t="s">
        <v>27</v>
      </c>
      <c r="E75" t="s">
        <v>10</v>
      </c>
      <c r="F75">
        <v>3100740.6344250501</v>
      </c>
      <c r="G75">
        <v>0.201308119206907</v>
      </c>
      <c r="H75">
        <v>0.201308119206907</v>
      </c>
      <c r="I75">
        <v>105128.139830499</v>
      </c>
      <c r="J75">
        <v>1.91488329891007E-4</v>
      </c>
      <c r="K75">
        <v>24036.680715141702</v>
      </c>
      <c r="L75">
        <v>8.3750382006819702E-4</v>
      </c>
      <c r="M75">
        <v>4.0316295232022299E-2</v>
      </c>
      <c r="N75">
        <v>1.677282138487E-4</v>
      </c>
    </row>
    <row r="76" spans="1:14" x14ac:dyDescent="0.25">
      <c r="A76" t="s">
        <v>160</v>
      </c>
      <c r="B76" t="s">
        <v>74</v>
      </c>
      <c r="C76" t="s">
        <v>69</v>
      </c>
      <c r="D76" t="s">
        <v>29</v>
      </c>
      <c r="E76" t="s">
        <v>13</v>
      </c>
      <c r="F76">
        <v>1225390.23224217</v>
      </c>
      <c r="G76">
        <v>1.3334119856921401E-4</v>
      </c>
      <c r="H76">
        <v>1.3334119856921401E-4</v>
      </c>
      <c r="I76">
        <v>17.355196966790501</v>
      </c>
      <c r="J76">
        <v>7.6830703116977095E-4</v>
      </c>
      <c r="K76">
        <v>3.78247355874452</v>
      </c>
      <c r="L76">
        <v>3.5252380882068298E-3</v>
      </c>
      <c r="M76">
        <v>1.9208292753000901E-5</v>
      </c>
      <c r="N76">
        <v>5.0782358302529701E-4</v>
      </c>
    </row>
    <row r="77" spans="1:14" x14ac:dyDescent="0.25">
      <c r="A77" t="s">
        <v>161</v>
      </c>
      <c r="B77" t="s">
        <v>74</v>
      </c>
      <c r="C77" t="s">
        <v>69</v>
      </c>
      <c r="D77" t="s">
        <v>30</v>
      </c>
      <c r="E77" t="s">
        <v>13</v>
      </c>
      <c r="F77">
        <v>4163180.6159864301</v>
      </c>
      <c r="G77">
        <v>6.3026419334021996E-3</v>
      </c>
      <c r="H77">
        <v>6.3026419334021996E-3</v>
      </c>
      <c r="I77">
        <v>1120.8064099363401</v>
      </c>
      <c r="J77">
        <v>5.6233100359946795E-4</v>
      </c>
      <c r="K77">
        <v>307.68987145640898</v>
      </c>
      <c r="L77">
        <v>2.0483748469098E-3</v>
      </c>
      <c r="M77">
        <v>1.65595475617475E-3</v>
      </c>
      <c r="N77">
        <v>5.3818955701613201E-4</v>
      </c>
    </row>
    <row r="78" spans="1:14" x14ac:dyDescent="0.25">
      <c r="A78" t="s">
        <v>162</v>
      </c>
      <c r="B78" t="s">
        <v>74</v>
      </c>
      <c r="C78" t="s">
        <v>69</v>
      </c>
      <c r="D78" t="s">
        <v>31</v>
      </c>
      <c r="E78" t="s">
        <v>13</v>
      </c>
      <c r="F78">
        <v>1978991.38023931</v>
      </c>
      <c r="G78">
        <v>1.6482085172607401E-2</v>
      </c>
      <c r="H78">
        <v>1.6482085172607401E-2</v>
      </c>
      <c r="I78">
        <v>2870.8332782479401</v>
      </c>
      <c r="J78">
        <v>5.7412199090385303E-4</v>
      </c>
      <c r="K78">
        <v>741.20718710884796</v>
      </c>
      <c r="L78">
        <v>2.2236812404501098E-3</v>
      </c>
      <c r="M78">
        <v>4.0134593405098196E-3</v>
      </c>
      <c r="N78">
        <v>5.41476042098933E-4</v>
      </c>
    </row>
    <row r="79" spans="1:14" x14ac:dyDescent="0.25">
      <c r="A79" t="s">
        <v>163</v>
      </c>
      <c r="B79" t="s">
        <v>74</v>
      </c>
      <c r="C79" t="s">
        <v>69</v>
      </c>
      <c r="D79" t="s">
        <v>32</v>
      </c>
      <c r="E79" t="s">
        <v>13</v>
      </c>
      <c r="F79">
        <v>1638811.26059589</v>
      </c>
      <c r="G79">
        <v>2.2493635056131101E-2</v>
      </c>
      <c r="H79">
        <v>2.2493635056131101E-2</v>
      </c>
      <c r="I79">
        <v>4823.9716729070196</v>
      </c>
      <c r="J79">
        <v>4.66288705268786E-4</v>
      </c>
      <c r="K79">
        <v>1239.2283009248799</v>
      </c>
      <c r="L79">
        <v>1.8151324529421301E-3</v>
      </c>
      <c r="M79">
        <v>6.6584115604253801E-3</v>
      </c>
      <c r="N79">
        <v>5.3730305831911E-4</v>
      </c>
    </row>
    <row r="80" spans="1:14" x14ac:dyDescent="0.25">
      <c r="A80" t="s">
        <v>164</v>
      </c>
      <c r="B80" t="s">
        <v>74</v>
      </c>
      <c r="C80" t="s">
        <v>69</v>
      </c>
      <c r="D80" t="s">
        <v>33</v>
      </c>
      <c r="E80" t="s">
        <v>13</v>
      </c>
      <c r="F80">
        <v>3100740.6344250501</v>
      </c>
      <c r="G80">
        <v>0.108750397530137</v>
      </c>
      <c r="H80">
        <v>0.108750397530137</v>
      </c>
      <c r="I80">
        <v>20347.305822523798</v>
      </c>
      <c r="J80">
        <v>5.3447074752154097E-4</v>
      </c>
      <c r="K80">
        <v>5052.1748828940399</v>
      </c>
      <c r="L80">
        <v>2.1525461816128098E-3</v>
      </c>
      <c r="M80">
        <v>2.5281180741618201E-2</v>
      </c>
      <c r="N80">
        <v>5.0040193238790596E-4</v>
      </c>
    </row>
    <row r="81" spans="1:14" x14ac:dyDescent="0.25">
      <c r="A81" t="s">
        <v>165</v>
      </c>
      <c r="B81" t="s">
        <v>74</v>
      </c>
      <c r="C81" t="s">
        <v>69</v>
      </c>
      <c r="D81" t="s">
        <v>28</v>
      </c>
      <c r="E81" t="s">
        <v>12</v>
      </c>
      <c r="F81">
        <v>3100740.6344250501</v>
      </c>
      <c r="G81">
        <v>0.48302523999469499</v>
      </c>
      <c r="H81">
        <v>0.48302523999469499</v>
      </c>
      <c r="I81">
        <v>90362.520197665697</v>
      </c>
      <c r="J81">
        <v>5.3454157646122503E-4</v>
      </c>
      <c r="K81">
        <v>19644.393798471599</v>
      </c>
      <c r="L81">
        <v>2.4588452306035301E-3</v>
      </c>
      <c r="M81">
        <v>7.6592038932335599E-2</v>
      </c>
      <c r="N81">
        <v>3.8989260609454199E-4</v>
      </c>
    </row>
    <row r="82" spans="1:14" x14ac:dyDescent="0.25">
      <c r="A82" t="s">
        <v>166</v>
      </c>
      <c r="B82" t="s">
        <v>73</v>
      </c>
      <c r="C82" t="s">
        <v>70</v>
      </c>
      <c r="D82" t="s">
        <v>24</v>
      </c>
      <c r="E82" t="s">
        <v>4</v>
      </c>
      <c r="F82">
        <v>15520841.2368543</v>
      </c>
      <c r="G82">
        <v>0.101718536028197</v>
      </c>
      <c r="H82">
        <v>0.101718536028197</v>
      </c>
      <c r="I82">
        <v>79270.956926699495</v>
      </c>
      <c r="J82">
        <v>1.28317532639671E-4</v>
      </c>
      <c r="K82">
        <v>18418.544183603201</v>
      </c>
      <c r="L82">
        <v>5.5226154148899E-4</v>
      </c>
      <c r="M82">
        <v>7.87273383933485E-2</v>
      </c>
      <c r="N82">
        <v>4.2743518493407401E-4</v>
      </c>
    </row>
    <row r="83" spans="1:14" x14ac:dyDescent="0.25">
      <c r="A83" t="s">
        <v>167</v>
      </c>
      <c r="B83" t="s">
        <v>73</v>
      </c>
      <c r="C83" t="s">
        <v>70</v>
      </c>
      <c r="D83" t="s">
        <v>25</v>
      </c>
      <c r="E83" t="s">
        <v>6</v>
      </c>
      <c r="F83">
        <v>9866022.0418499708</v>
      </c>
      <c r="G83">
        <v>0.23861901355616</v>
      </c>
      <c r="H83">
        <v>0.23861901355616</v>
      </c>
      <c r="I83">
        <v>184209.65849495199</v>
      </c>
      <c r="J83">
        <v>1.2953664618117601E-4</v>
      </c>
      <c r="K83">
        <v>44766.150258016802</v>
      </c>
      <c r="L83">
        <v>5.33034473996181E-4</v>
      </c>
      <c r="M83">
        <v>0.17619748107003599</v>
      </c>
      <c r="N83">
        <v>3.93595339457367E-4</v>
      </c>
    </row>
    <row r="84" spans="1:14" x14ac:dyDescent="0.25">
      <c r="A84" t="s">
        <v>168</v>
      </c>
      <c r="B84" t="s">
        <v>73</v>
      </c>
      <c r="C84" t="s">
        <v>70</v>
      </c>
      <c r="D84" t="s">
        <v>26</v>
      </c>
      <c r="E84" t="s">
        <v>8</v>
      </c>
      <c r="F84">
        <v>12420100.6958127</v>
      </c>
      <c r="G84">
        <v>6.4093931967736497E-3</v>
      </c>
      <c r="H84">
        <v>6.4093931967736497E-3</v>
      </c>
      <c r="I84">
        <v>8849.9098499830798</v>
      </c>
      <c r="J84">
        <v>7.2423259732819705E-5</v>
      </c>
      <c r="K84">
        <v>1846.25304728231</v>
      </c>
      <c r="L84">
        <v>3.4715681072040899E-4</v>
      </c>
      <c r="M84">
        <v>5.0388074196830003E-3</v>
      </c>
      <c r="N84">
        <v>2.7292073679174801E-4</v>
      </c>
    </row>
    <row r="85" spans="1:14" x14ac:dyDescent="0.25">
      <c r="A85" t="s">
        <v>169</v>
      </c>
      <c r="B85" t="s">
        <v>73</v>
      </c>
      <c r="C85" t="s">
        <v>70</v>
      </c>
      <c r="D85" t="s">
        <v>27</v>
      </c>
      <c r="E85" t="s">
        <v>10</v>
      </c>
      <c r="F85">
        <v>3100740.6344250501</v>
      </c>
      <c r="G85">
        <v>1.85944506054458E-2</v>
      </c>
      <c r="H85">
        <v>1.85944506054458E-2</v>
      </c>
      <c r="I85">
        <v>105128.139830499</v>
      </c>
      <c r="J85">
        <v>1.7687415220535599E-5</v>
      </c>
      <c r="K85">
        <v>24036.680715141702</v>
      </c>
      <c r="L85">
        <v>7.7358645421172603E-5</v>
      </c>
      <c r="M85">
        <v>1.42164322536702E-2</v>
      </c>
      <c r="N85">
        <v>5.91447397506706E-5</v>
      </c>
    </row>
    <row r="86" spans="1:14" x14ac:dyDescent="0.25">
      <c r="A86" t="s">
        <v>170</v>
      </c>
      <c r="B86" t="s">
        <v>73</v>
      </c>
      <c r="C86" t="s">
        <v>70</v>
      </c>
      <c r="D86" t="s">
        <v>29</v>
      </c>
      <c r="E86" t="s">
        <v>13</v>
      </c>
      <c r="F86">
        <v>1225390.23224217</v>
      </c>
      <c r="G86">
        <v>8.9311297654712207E-6</v>
      </c>
      <c r="H86">
        <v>8.9311297654712207E-6</v>
      </c>
      <c r="I86">
        <v>17.355196966790501</v>
      </c>
      <c r="J86">
        <v>5.1460837826047599E-5</v>
      </c>
      <c r="K86">
        <v>3.78247355874452</v>
      </c>
      <c r="L86">
        <v>2.36118762676443E-4</v>
      </c>
      <c r="M86">
        <v>6.7215724945047102E-6</v>
      </c>
      <c r="N86">
        <v>1.7770309270147801E-4</v>
      </c>
    </row>
    <row r="87" spans="1:14" x14ac:dyDescent="0.25">
      <c r="A87" t="s">
        <v>171</v>
      </c>
      <c r="B87" t="s">
        <v>73</v>
      </c>
      <c r="C87" t="s">
        <v>70</v>
      </c>
      <c r="D87" t="s">
        <v>30</v>
      </c>
      <c r="E87" t="s">
        <v>13</v>
      </c>
      <c r="F87">
        <v>4163180.6159864301</v>
      </c>
      <c r="G87">
        <v>7.1366414691255897E-4</v>
      </c>
      <c r="H87">
        <v>7.1366414691255897E-4</v>
      </c>
      <c r="I87">
        <v>1120.8064099363401</v>
      </c>
      <c r="J87">
        <v>6.3674167151943193E-5</v>
      </c>
      <c r="K87">
        <v>307.68987145640898</v>
      </c>
      <c r="L87">
        <v>2.3194268421463499E-4</v>
      </c>
      <c r="M87">
        <v>5.8172544120412895E-4</v>
      </c>
      <c r="N87">
        <v>1.8906226534224499E-4</v>
      </c>
    </row>
    <row r="88" spans="1:14" x14ac:dyDescent="0.25">
      <c r="A88" t="s">
        <v>172</v>
      </c>
      <c r="B88" t="s">
        <v>73</v>
      </c>
      <c r="C88" t="s">
        <v>70</v>
      </c>
      <c r="D88" t="s">
        <v>31</v>
      </c>
      <c r="E88" t="s">
        <v>13</v>
      </c>
      <c r="F88">
        <v>1978991.38023931</v>
      </c>
      <c r="G88">
        <v>1.73858095004951E-3</v>
      </c>
      <c r="H88">
        <v>1.73858095004951E-3</v>
      </c>
      <c r="I88">
        <v>2870.8332782479401</v>
      </c>
      <c r="J88">
        <v>6.05601503654912E-5</v>
      </c>
      <c r="K88">
        <v>741.20718710884796</v>
      </c>
      <c r="L88">
        <v>2.34560724759162E-4</v>
      </c>
      <c r="M88">
        <v>1.4322855032442401E-3</v>
      </c>
      <c r="N88">
        <v>1.9323686118465899E-4</v>
      </c>
    </row>
    <row r="89" spans="1:14" x14ac:dyDescent="0.25">
      <c r="A89" t="s">
        <v>173</v>
      </c>
      <c r="B89" t="s">
        <v>73</v>
      </c>
      <c r="C89" t="s">
        <v>70</v>
      </c>
      <c r="D89" t="s">
        <v>32</v>
      </c>
      <c r="E89" t="s">
        <v>13</v>
      </c>
      <c r="F89">
        <v>1638811.26059589</v>
      </c>
      <c r="G89">
        <v>2.8158111745323101E-3</v>
      </c>
      <c r="H89">
        <v>2.8158111745323101E-3</v>
      </c>
      <c r="I89">
        <v>4823.9716729070196</v>
      </c>
      <c r="J89">
        <v>5.8371221173350001E-5</v>
      </c>
      <c r="K89">
        <v>1239.2283009248799</v>
      </c>
      <c r="L89">
        <v>2.2722295580489401E-4</v>
      </c>
      <c r="M89">
        <v>2.3229043209176902E-3</v>
      </c>
      <c r="N89">
        <v>1.87447649410848E-4</v>
      </c>
    </row>
    <row r="90" spans="1:14" x14ac:dyDescent="0.25">
      <c r="A90" t="s">
        <v>174</v>
      </c>
      <c r="B90" t="s">
        <v>73</v>
      </c>
      <c r="C90" t="s">
        <v>70</v>
      </c>
      <c r="D90" t="s">
        <v>33</v>
      </c>
      <c r="E90" t="s">
        <v>13</v>
      </c>
      <c r="F90">
        <v>3100740.6344250501</v>
      </c>
      <c r="G90">
        <v>1.13622605939338E-2</v>
      </c>
      <c r="H90">
        <v>1.13622605939338E-2</v>
      </c>
      <c r="I90">
        <v>20347.305822523798</v>
      </c>
      <c r="J90">
        <v>5.58415973743128E-5</v>
      </c>
      <c r="K90">
        <v>5052.1748828940399</v>
      </c>
      <c r="L90">
        <v>2.24898402317878E-4</v>
      </c>
      <c r="M90">
        <v>8.9314274465405602E-3</v>
      </c>
      <c r="N90">
        <v>1.76783813972495E-4</v>
      </c>
    </row>
    <row r="91" spans="1:14" x14ac:dyDescent="0.25">
      <c r="A91" t="s">
        <v>175</v>
      </c>
      <c r="B91" t="s">
        <v>73</v>
      </c>
      <c r="C91" t="s">
        <v>70</v>
      </c>
      <c r="D91" t="s">
        <v>28</v>
      </c>
      <c r="E91" t="s">
        <v>12</v>
      </c>
      <c r="F91">
        <v>3100740.6344250501</v>
      </c>
      <c r="G91">
        <v>3.7517161226296898E-2</v>
      </c>
      <c r="H91">
        <v>3.7517161226296898E-2</v>
      </c>
      <c r="I91">
        <v>90362.520197665697</v>
      </c>
      <c r="J91">
        <v>4.1518498094374798E-5</v>
      </c>
      <c r="K91">
        <v>19644.393798471599</v>
      </c>
      <c r="L91">
        <v>1.9098151671758799E-4</v>
      </c>
      <c r="M91">
        <v>2.63288773175894E-2</v>
      </c>
      <c r="N91">
        <v>1.34027435958028E-4</v>
      </c>
    </row>
    <row r="92" spans="1:14" x14ac:dyDescent="0.25">
      <c r="A92" t="s">
        <v>176</v>
      </c>
      <c r="B92" t="s">
        <v>74</v>
      </c>
      <c r="C92" t="s">
        <v>70</v>
      </c>
      <c r="D92" t="s">
        <v>24</v>
      </c>
      <c r="E92" t="s">
        <v>4</v>
      </c>
      <c r="F92">
        <v>15520841.2368543</v>
      </c>
      <c r="G92">
        <v>1.4516645815850999</v>
      </c>
      <c r="H92">
        <v>1.4516645815850999</v>
      </c>
      <c r="I92">
        <v>79270.956926699495</v>
      </c>
      <c r="J92">
        <v>1.8312691531243101E-3</v>
      </c>
      <c r="K92">
        <v>18418.544183603201</v>
      </c>
      <c r="L92">
        <v>7.8815381232867996E-3</v>
      </c>
      <c r="M92">
        <v>1.14848881681946</v>
      </c>
      <c r="N92">
        <v>6.2355026834416596E-3</v>
      </c>
    </row>
    <row r="93" spans="1:14" x14ac:dyDescent="0.25">
      <c r="A93" t="s">
        <v>177</v>
      </c>
      <c r="B93" t="s">
        <v>74</v>
      </c>
      <c r="C93" t="s">
        <v>70</v>
      </c>
      <c r="D93" t="s">
        <v>25</v>
      </c>
      <c r="E93" t="s">
        <v>6</v>
      </c>
      <c r="F93">
        <v>9866022.0418499708</v>
      </c>
      <c r="G93">
        <v>4.1336192851109299</v>
      </c>
      <c r="H93">
        <v>4.1336192851109299</v>
      </c>
      <c r="I93">
        <v>184209.65849495199</v>
      </c>
      <c r="J93">
        <v>2.2439753262037399E-3</v>
      </c>
      <c r="K93">
        <v>44766.150258016802</v>
      </c>
      <c r="L93">
        <v>9.2338055903537792E-3</v>
      </c>
      <c r="M93">
        <v>2.6466695595208001</v>
      </c>
      <c r="N93">
        <v>5.91221166945628E-3</v>
      </c>
    </row>
    <row r="94" spans="1:14" x14ac:dyDescent="0.25">
      <c r="A94" t="s">
        <v>178</v>
      </c>
      <c r="B94" t="s">
        <v>74</v>
      </c>
      <c r="C94" t="s">
        <v>70</v>
      </c>
      <c r="D94" t="s">
        <v>26</v>
      </c>
      <c r="E94" t="s">
        <v>8</v>
      </c>
      <c r="F94">
        <v>12420100.6958127</v>
      </c>
      <c r="G94">
        <v>8.8818925692521394E-2</v>
      </c>
      <c r="H94">
        <v>8.8818925692521394E-2</v>
      </c>
      <c r="I94">
        <v>8849.9098499830798</v>
      </c>
      <c r="J94">
        <v>1.0036139033968901E-3</v>
      </c>
      <c r="K94">
        <v>1846.25304728231</v>
      </c>
      <c r="L94">
        <v>4.8107666402101802E-3</v>
      </c>
      <c r="M94">
        <v>7.3356761038808796E-2</v>
      </c>
      <c r="N94">
        <v>3.9732777230504796E-3</v>
      </c>
    </row>
    <row r="95" spans="1:14" x14ac:dyDescent="0.25">
      <c r="A95" t="s">
        <v>179</v>
      </c>
      <c r="B95" t="s">
        <v>74</v>
      </c>
      <c r="C95" t="s">
        <v>70</v>
      </c>
      <c r="D95" t="s">
        <v>27</v>
      </c>
      <c r="E95" t="s">
        <v>10</v>
      </c>
      <c r="F95">
        <v>3100740.6344250501</v>
      </c>
      <c r="G95">
        <v>0.287351871557745</v>
      </c>
      <c r="H95">
        <v>0.287351871557745</v>
      </c>
      <c r="I95">
        <v>105128.139830499</v>
      </c>
      <c r="J95">
        <v>2.7333487686650499E-4</v>
      </c>
      <c r="K95">
        <v>24036.680715141702</v>
      </c>
      <c r="L95">
        <v>1.19547234896176E-3</v>
      </c>
      <c r="M95">
        <v>0.20221939351043999</v>
      </c>
      <c r="N95">
        <v>8.4129500203018205E-4</v>
      </c>
    </row>
    <row r="96" spans="1:14" x14ac:dyDescent="0.25">
      <c r="A96" t="s">
        <v>180</v>
      </c>
      <c r="B96" t="s">
        <v>74</v>
      </c>
      <c r="C96" t="s">
        <v>70</v>
      </c>
      <c r="D96" t="s">
        <v>29</v>
      </c>
      <c r="E96" t="s">
        <v>13</v>
      </c>
      <c r="F96">
        <v>1225390.23224217</v>
      </c>
      <c r="G96">
        <v>1.30933193812086E-4</v>
      </c>
      <c r="H96">
        <v>1.30933193812086E-4</v>
      </c>
      <c r="I96">
        <v>17.355196966790501</v>
      </c>
      <c r="J96">
        <v>7.5443219724114397E-4</v>
      </c>
      <c r="K96">
        <v>3.78247355874452</v>
      </c>
      <c r="L96">
        <v>3.4615759179436301E-3</v>
      </c>
      <c r="M96">
        <v>1.02701177201935E-4</v>
      </c>
      <c r="N96">
        <v>2.71518559500582E-3</v>
      </c>
    </row>
    <row r="97" spans="1:14" x14ac:dyDescent="0.25">
      <c r="A97" t="s">
        <v>181</v>
      </c>
      <c r="B97" t="s">
        <v>74</v>
      </c>
      <c r="C97" t="s">
        <v>70</v>
      </c>
      <c r="D97" t="s">
        <v>30</v>
      </c>
      <c r="E97" t="s">
        <v>13</v>
      </c>
      <c r="F97">
        <v>4163180.6159864301</v>
      </c>
      <c r="G97">
        <v>1.0309907669745299E-2</v>
      </c>
      <c r="H97">
        <v>1.0309907669745299E-2</v>
      </c>
      <c r="I97">
        <v>1120.8064099363401</v>
      </c>
      <c r="J97">
        <v>9.1986515943738502E-4</v>
      </c>
      <c r="K97">
        <v>307.68987145640898</v>
      </c>
      <c r="L97">
        <v>3.35074652309637E-3</v>
      </c>
      <c r="M97">
        <v>8.5220262544874505E-3</v>
      </c>
      <c r="N97">
        <v>2.76968046239207E-3</v>
      </c>
    </row>
    <row r="98" spans="1:14" x14ac:dyDescent="0.25">
      <c r="A98" t="s">
        <v>182</v>
      </c>
      <c r="B98" t="s">
        <v>74</v>
      </c>
      <c r="C98" t="s">
        <v>70</v>
      </c>
      <c r="D98" t="s">
        <v>31</v>
      </c>
      <c r="E98" t="s">
        <v>13</v>
      </c>
      <c r="F98">
        <v>1978991.38023931</v>
      </c>
      <c r="G98">
        <v>2.4268994347939901E-2</v>
      </c>
      <c r="H98">
        <v>2.4268994347939901E-2</v>
      </c>
      <c r="I98">
        <v>2870.8332782479401</v>
      </c>
      <c r="J98">
        <v>8.4536411542334995E-4</v>
      </c>
      <c r="K98">
        <v>741.20718710884796</v>
      </c>
      <c r="L98">
        <v>3.2742524317125798E-3</v>
      </c>
      <c r="M98">
        <v>2.08666719527375E-2</v>
      </c>
      <c r="N98">
        <v>2.8152279572638801E-3</v>
      </c>
    </row>
    <row r="99" spans="1:14" x14ac:dyDescent="0.25">
      <c r="A99" t="s">
        <v>183</v>
      </c>
      <c r="B99" t="s">
        <v>74</v>
      </c>
      <c r="C99" t="s">
        <v>70</v>
      </c>
      <c r="D99" t="s">
        <v>32</v>
      </c>
      <c r="E99" t="s">
        <v>13</v>
      </c>
      <c r="F99">
        <v>1638811.26059589</v>
      </c>
      <c r="G99">
        <v>3.8341180470445699E-2</v>
      </c>
      <c r="H99">
        <v>3.8341180470445699E-2</v>
      </c>
      <c r="I99">
        <v>4823.9716729070196</v>
      </c>
      <c r="J99">
        <v>7.9480525737292602E-4</v>
      </c>
      <c r="K99">
        <v>1239.2283009248799</v>
      </c>
      <c r="L99">
        <v>3.0939561694830601E-3</v>
      </c>
      <c r="M99">
        <v>3.2352040624877197E-2</v>
      </c>
      <c r="N99">
        <v>2.6106602472467299E-3</v>
      </c>
    </row>
    <row r="100" spans="1:14" x14ac:dyDescent="0.25">
      <c r="A100" t="s">
        <v>184</v>
      </c>
      <c r="B100" t="s">
        <v>74</v>
      </c>
      <c r="C100" t="s">
        <v>70</v>
      </c>
      <c r="D100" t="s">
        <v>33</v>
      </c>
      <c r="E100" t="s">
        <v>13</v>
      </c>
      <c r="F100">
        <v>3100740.6344250501</v>
      </c>
      <c r="G100">
        <v>0.16964864126078699</v>
      </c>
      <c r="H100">
        <v>0.16964864126078699</v>
      </c>
      <c r="I100">
        <v>20347.305822523798</v>
      </c>
      <c r="J100">
        <v>8.3376464058937904E-4</v>
      </c>
      <c r="K100">
        <v>5052.1748828940399</v>
      </c>
      <c r="L100">
        <v>3.3579328743190201E-3</v>
      </c>
      <c r="M100">
        <v>0.12520371552536999</v>
      </c>
      <c r="N100">
        <v>2.4782142033382901E-3</v>
      </c>
    </row>
    <row r="101" spans="1:14" x14ac:dyDescent="0.25">
      <c r="A101" t="s">
        <v>185</v>
      </c>
      <c r="B101" t="s">
        <v>74</v>
      </c>
      <c r="C101" t="s">
        <v>70</v>
      </c>
      <c r="D101" t="s">
        <v>28</v>
      </c>
      <c r="E101" t="s">
        <v>12</v>
      </c>
      <c r="F101">
        <v>3100740.6344250501</v>
      </c>
      <c r="G101">
        <v>0.61059977820490996</v>
      </c>
      <c r="H101">
        <v>0.61059977820490996</v>
      </c>
      <c r="I101">
        <v>90362.520197665697</v>
      </c>
      <c r="J101">
        <v>6.7572238674755696E-4</v>
      </c>
      <c r="K101">
        <v>19644.393798471599</v>
      </c>
      <c r="L101">
        <v>3.1082648030219002E-3</v>
      </c>
      <c r="M101">
        <v>0.38343080137956498</v>
      </c>
      <c r="N101">
        <v>1.9518586590816401E-3</v>
      </c>
    </row>
    <row r="102" spans="1:14" x14ac:dyDescent="0.25">
      <c r="A102" t="s">
        <v>186</v>
      </c>
      <c r="B102" t="s">
        <v>75</v>
      </c>
      <c r="C102" t="s">
        <v>66</v>
      </c>
      <c r="D102" t="s">
        <v>34</v>
      </c>
      <c r="E102" t="s">
        <v>12</v>
      </c>
      <c r="F102">
        <v>3100740.6344250501</v>
      </c>
      <c r="G102">
        <v>0.12956372283337</v>
      </c>
      <c r="H102">
        <v>0.12956372283337</v>
      </c>
      <c r="I102">
        <v>90362.520197665697</v>
      </c>
      <c r="J102">
        <v>1.4338214842830101E-4</v>
      </c>
      <c r="K102">
        <v>19644.393798471599</v>
      </c>
      <c r="L102">
        <v>6.59545538348204E-4</v>
      </c>
      <c r="M102">
        <v>9.8889410855574802E-2</v>
      </c>
      <c r="N102">
        <v>5.03397620054168E-4</v>
      </c>
    </row>
    <row r="103" spans="1:14" x14ac:dyDescent="0.25">
      <c r="A103" t="s">
        <v>187</v>
      </c>
      <c r="B103" t="s">
        <v>75</v>
      </c>
      <c r="C103" t="s">
        <v>66</v>
      </c>
      <c r="D103" t="s">
        <v>35</v>
      </c>
      <c r="E103" t="s">
        <v>19</v>
      </c>
      <c r="F103">
        <v>15520841.237101899</v>
      </c>
      <c r="G103">
        <v>8.0496327402879597E-2</v>
      </c>
      <c r="H103">
        <v>8.0496327402879597E-2</v>
      </c>
      <c r="I103">
        <v>122895.724024788</v>
      </c>
      <c r="J103">
        <v>6.54996974399557E-5</v>
      </c>
      <c r="K103">
        <v>30386.400926615901</v>
      </c>
      <c r="L103">
        <v>2.6490905453818199E-4</v>
      </c>
      <c r="M103">
        <v>6.5487601922102304E-2</v>
      </c>
      <c r="N103">
        <v>2.1551615171621201E-4</v>
      </c>
    </row>
    <row r="104" spans="1:14" x14ac:dyDescent="0.25">
      <c r="A104" t="s">
        <v>189</v>
      </c>
      <c r="B104" t="s">
        <v>75</v>
      </c>
      <c r="C104" t="s">
        <v>66</v>
      </c>
      <c r="D104" t="s">
        <v>36</v>
      </c>
      <c r="E104" t="s">
        <v>4</v>
      </c>
      <c r="F104">
        <v>3413727.1601690198</v>
      </c>
      <c r="G104">
        <v>0.64397241335566002</v>
      </c>
      <c r="H104">
        <v>0.64397241335566002</v>
      </c>
      <c r="I104">
        <v>24022.795647406401</v>
      </c>
      <c r="J104">
        <v>2.6806722365187502E-3</v>
      </c>
      <c r="K104">
        <v>5859.0171354842896</v>
      </c>
      <c r="L104">
        <v>1.0991133810746701E-2</v>
      </c>
      <c r="M104">
        <v>0.53121962196864103</v>
      </c>
      <c r="N104">
        <v>9.0667019686866308E-3</v>
      </c>
    </row>
    <row r="105" spans="1:14" x14ac:dyDescent="0.25">
      <c r="A105" t="s">
        <v>188</v>
      </c>
      <c r="B105" t="s">
        <v>75</v>
      </c>
      <c r="C105" t="s">
        <v>66</v>
      </c>
      <c r="D105" t="s">
        <v>37</v>
      </c>
      <c r="E105" t="s">
        <v>4</v>
      </c>
      <c r="F105">
        <v>12107114.111362901</v>
      </c>
      <c r="G105">
        <v>1.04190333458687</v>
      </c>
      <c r="H105">
        <v>1.04190333458687</v>
      </c>
      <c r="I105">
        <v>55248.158270880696</v>
      </c>
      <c r="J105">
        <v>1.88586075481184E-3</v>
      </c>
      <c r="K105">
        <v>12559.5241763002</v>
      </c>
      <c r="L105">
        <v>8.2957229904691704E-3</v>
      </c>
      <c r="M105">
        <v>0.86360211937489995</v>
      </c>
      <c r="N105">
        <v>6.8760735458793503E-3</v>
      </c>
    </row>
    <row r="106" spans="1:14" x14ac:dyDescent="0.25">
      <c r="A106" t="s">
        <v>190</v>
      </c>
      <c r="B106" t="s">
        <v>76</v>
      </c>
      <c r="C106" t="s">
        <v>66</v>
      </c>
      <c r="D106" t="s">
        <v>34</v>
      </c>
      <c r="E106" t="s">
        <v>12</v>
      </c>
      <c r="F106">
        <v>3100740.6344250501</v>
      </c>
      <c r="G106">
        <v>1.82339767703791E-2</v>
      </c>
      <c r="H106">
        <v>1.82339767703791E-2</v>
      </c>
      <c r="I106">
        <v>90362.520197665697</v>
      </c>
      <c r="J106">
        <v>2.0178694364093301E-5</v>
      </c>
      <c r="K106">
        <v>19644.393798471599</v>
      </c>
      <c r="L106">
        <v>9.2820256799157401E-5</v>
      </c>
      <c r="M106">
        <v>1.44404695955004E-2</v>
      </c>
      <c r="N106">
        <v>7.3509367322009198E-5</v>
      </c>
    </row>
    <row r="107" spans="1:14" x14ac:dyDescent="0.25">
      <c r="A107" t="s">
        <v>191</v>
      </c>
      <c r="B107" t="s">
        <v>76</v>
      </c>
      <c r="C107" t="s">
        <v>66</v>
      </c>
      <c r="D107" t="s">
        <v>35</v>
      </c>
      <c r="E107" t="s">
        <v>19</v>
      </c>
      <c r="F107">
        <v>15520841.237101899</v>
      </c>
      <c r="G107">
        <v>1.1468386860551001E-2</v>
      </c>
      <c r="H107">
        <v>1.1468386860551001E-2</v>
      </c>
      <c r="I107">
        <v>122895.724024788</v>
      </c>
      <c r="J107">
        <v>9.3318029992954202E-6</v>
      </c>
      <c r="K107">
        <v>30386.400926615901</v>
      </c>
      <c r="L107">
        <v>3.7741840135156298E-5</v>
      </c>
      <c r="M107">
        <v>9.5676068809107308E-3</v>
      </c>
      <c r="N107">
        <v>3.1486476151015002E-5</v>
      </c>
    </row>
    <row r="108" spans="1:14" x14ac:dyDescent="0.25">
      <c r="A108" t="s">
        <v>193</v>
      </c>
      <c r="B108" t="s">
        <v>76</v>
      </c>
      <c r="C108" t="s">
        <v>66</v>
      </c>
      <c r="D108" t="s">
        <v>36</v>
      </c>
      <c r="E108" t="s">
        <v>4</v>
      </c>
      <c r="F108">
        <v>3413727.1601690198</v>
      </c>
      <c r="G108">
        <v>9.8448696638934297E-2</v>
      </c>
      <c r="H108">
        <v>9.8448696638934297E-2</v>
      </c>
      <c r="I108">
        <v>24022.795647406401</v>
      </c>
      <c r="J108">
        <v>4.0981365401392399E-4</v>
      </c>
      <c r="K108">
        <v>5859.0171354842896</v>
      </c>
      <c r="L108">
        <v>1.6802937141571701E-3</v>
      </c>
      <c r="M108">
        <v>8.2700036498723303E-2</v>
      </c>
      <c r="N108">
        <v>1.4115001643852901E-3</v>
      </c>
    </row>
    <row r="109" spans="1:14" x14ac:dyDescent="0.25">
      <c r="A109" t="s">
        <v>192</v>
      </c>
      <c r="B109" t="s">
        <v>76</v>
      </c>
      <c r="C109" t="s">
        <v>66</v>
      </c>
      <c r="D109" t="s">
        <v>37</v>
      </c>
      <c r="E109" t="s">
        <v>4</v>
      </c>
      <c r="F109">
        <v>12107114.111362901</v>
      </c>
      <c r="G109">
        <v>0.159969517548847</v>
      </c>
      <c r="H109">
        <v>0.159969517548847</v>
      </c>
      <c r="I109">
        <v>55248.158270880696</v>
      </c>
      <c r="J109">
        <v>2.8954724022567401E-4</v>
      </c>
      <c r="K109">
        <v>12559.5241763002</v>
      </c>
      <c r="L109">
        <v>1.27369090821696E-3</v>
      </c>
      <c r="M109">
        <v>0.13466824712684999</v>
      </c>
      <c r="N109">
        <v>1.07224004059778E-3</v>
      </c>
    </row>
    <row r="110" spans="1:14" x14ac:dyDescent="0.25">
      <c r="A110" t="s">
        <v>194</v>
      </c>
      <c r="B110" t="s">
        <v>75</v>
      </c>
      <c r="C110" t="s">
        <v>67</v>
      </c>
      <c r="D110" t="s">
        <v>34</v>
      </c>
      <c r="E110" t="s">
        <v>12</v>
      </c>
      <c r="F110">
        <v>3100740.6344250501</v>
      </c>
      <c r="G110">
        <v>0.14875137752343801</v>
      </c>
      <c r="H110">
        <v>0.14875137752343801</v>
      </c>
      <c r="I110">
        <v>90362.520197665697</v>
      </c>
      <c r="J110">
        <v>1.6461623380805199E-4</v>
      </c>
      <c r="K110">
        <v>19644.393798471599</v>
      </c>
      <c r="L110">
        <v>7.5722050295597002E-4</v>
      </c>
      <c r="M110">
        <v>0.12036367384041</v>
      </c>
      <c r="N110">
        <v>6.1271258902259801E-4</v>
      </c>
    </row>
    <row r="111" spans="1:14" x14ac:dyDescent="0.25">
      <c r="A111" t="s">
        <v>195</v>
      </c>
      <c r="B111" t="s">
        <v>75</v>
      </c>
      <c r="C111" t="s">
        <v>67</v>
      </c>
      <c r="D111" t="s">
        <v>35</v>
      </c>
      <c r="E111" t="s">
        <v>19</v>
      </c>
      <c r="F111">
        <v>15520841.237101899</v>
      </c>
      <c r="G111">
        <v>9.42106424085732E-2</v>
      </c>
      <c r="H111">
        <v>9.42106424085732E-2</v>
      </c>
      <c r="I111">
        <v>122895.724024788</v>
      </c>
      <c r="J111">
        <v>7.6659007590508394E-5</v>
      </c>
      <c r="K111">
        <v>30386.400926615901</v>
      </c>
      <c r="L111">
        <v>3.1004212258007999E-4</v>
      </c>
      <c r="M111">
        <v>8.0141017743698403E-2</v>
      </c>
      <c r="N111">
        <v>2.6373974969013699E-4</v>
      </c>
    </row>
    <row r="112" spans="1:14" x14ac:dyDescent="0.25">
      <c r="A112" t="s">
        <v>197</v>
      </c>
      <c r="B112" t="s">
        <v>75</v>
      </c>
      <c r="C112" t="s">
        <v>67</v>
      </c>
      <c r="D112" t="s">
        <v>36</v>
      </c>
      <c r="E112" t="s">
        <v>4</v>
      </c>
      <c r="F112">
        <v>3413727.1601690198</v>
      </c>
      <c r="G112">
        <v>0.57565780970653302</v>
      </c>
      <c r="H112">
        <v>0.57565780970653302</v>
      </c>
      <c r="I112">
        <v>24022.795647406401</v>
      </c>
      <c r="J112">
        <v>2.3962981584480202E-3</v>
      </c>
      <c r="K112">
        <v>5859.0171354842896</v>
      </c>
      <c r="L112">
        <v>9.8251600293186494E-3</v>
      </c>
      <c r="M112">
        <v>0.474526635913466</v>
      </c>
      <c r="N112">
        <v>8.09908257546413E-3</v>
      </c>
    </row>
    <row r="113" spans="1:14" x14ac:dyDescent="0.25">
      <c r="A113" t="s">
        <v>196</v>
      </c>
      <c r="B113" t="s">
        <v>75</v>
      </c>
      <c r="C113" t="s">
        <v>67</v>
      </c>
      <c r="D113" t="s">
        <v>37</v>
      </c>
      <c r="E113" t="s">
        <v>4</v>
      </c>
      <c r="F113">
        <v>12107114.111362901</v>
      </c>
      <c r="G113">
        <v>0.98934072159652997</v>
      </c>
      <c r="H113">
        <v>0.98934072159652997</v>
      </c>
      <c r="I113">
        <v>55248.158270880696</v>
      </c>
      <c r="J113">
        <v>1.79072163228647E-3</v>
      </c>
      <c r="K113">
        <v>12559.5241763002</v>
      </c>
      <c r="L113">
        <v>7.8772149940474108E-3</v>
      </c>
      <c r="M113">
        <v>0.83048543677762998</v>
      </c>
      <c r="N113">
        <v>6.6123957016202403E-3</v>
      </c>
    </row>
    <row r="114" spans="1:14" x14ac:dyDescent="0.25">
      <c r="A114" t="s">
        <v>198</v>
      </c>
      <c r="B114" t="s">
        <v>76</v>
      </c>
      <c r="C114" t="s">
        <v>67</v>
      </c>
      <c r="D114" t="s">
        <v>34</v>
      </c>
      <c r="E114" t="s">
        <v>12</v>
      </c>
      <c r="F114">
        <v>3100740.6344250501</v>
      </c>
      <c r="G114">
        <v>1.02006493440905E-2</v>
      </c>
      <c r="H114">
        <v>1.02006493440905E-2</v>
      </c>
      <c r="I114">
        <v>90362.520197665697</v>
      </c>
      <c r="J114">
        <v>1.1288584384075199E-5</v>
      </c>
      <c r="K114">
        <v>19644.393798471599</v>
      </c>
      <c r="L114">
        <v>5.1926516281119402E-5</v>
      </c>
      <c r="M114">
        <v>7.6783302947714396E-3</v>
      </c>
      <c r="N114">
        <v>3.9086623764225403E-5</v>
      </c>
    </row>
    <row r="115" spans="1:14" x14ac:dyDescent="0.25">
      <c r="A115" t="s">
        <v>199</v>
      </c>
      <c r="B115" t="s">
        <v>76</v>
      </c>
      <c r="C115" t="s">
        <v>67</v>
      </c>
      <c r="D115" t="s">
        <v>35</v>
      </c>
      <c r="E115" t="s">
        <v>19</v>
      </c>
      <c r="F115">
        <v>15520841.237101899</v>
      </c>
      <c r="G115">
        <v>6.3528615965744604E-3</v>
      </c>
      <c r="H115">
        <v>6.3528615965744604E-3</v>
      </c>
      <c r="I115">
        <v>122895.724024788</v>
      </c>
      <c r="J115">
        <v>5.1693105248259404E-6</v>
      </c>
      <c r="K115">
        <v>30386.400926615901</v>
      </c>
      <c r="L115">
        <v>2.0906923501459701E-5</v>
      </c>
      <c r="M115">
        <v>5.0669042339938804E-3</v>
      </c>
      <c r="N115">
        <v>1.6674907456893601E-5</v>
      </c>
    </row>
    <row r="116" spans="1:14" x14ac:dyDescent="0.25">
      <c r="A116" t="s">
        <v>201</v>
      </c>
      <c r="B116" t="s">
        <v>76</v>
      </c>
      <c r="C116" t="s">
        <v>67</v>
      </c>
      <c r="D116" t="s">
        <v>36</v>
      </c>
      <c r="E116" t="s">
        <v>4</v>
      </c>
      <c r="F116">
        <v>3413727.1601690198</v>
      </c>
      <c r="G116">
        <v>4.4273685906321601E-2</v>
      </c>
      <c r="H116">
        <v>4.4273685906321601E-2</v>
      </c>
      <c r="I116">
        <v>24022.795647406401</v>
      </c>
      <c r="J116">
        <v>1.84298640991442E-4</v>
      </c>
      <c r="K116">
        <v>5859.0171354842896</v>
      </c>
      <c r="L116">
        <v>7.5565039122661704E-4</v>
      </c>
      <c r="M116">
        <v>3.47831590188954E-2</v>
      </c>
      <c r="N116">
        <v>5.9366883923647003E-4</v>
      </c>
    </row>
    <row r="117" spans="1:14" x14ac:dyDescent="0.25">
      <c r="A117" t="s">
        <v>200</v>
      </c>
      <c r="B117" t="s">
        <v>76</v>
      </c>
      <c r="C117" t="s">
        <v>67</v>
      </c>
      <c r="D117" t="s">
        <v>37</v>
      </c>
      <c r="E117" t="s">
        <v>4</v>
      </c>
      <c r="F117">
        <v>12107114.111362901</v>
      </c>
      <c r="G117">
        <v>7.3491279948734403E-2</v>
      </c>
      <c r="H117">
        <v>7.3491279948734403E-2</v>
      </c>
      <c r="I117">
        <v>55248.158270880696</v>
      </c>
      <c r="J117">
        <v>1.3302032547113599E-4</v>
      </c>
      <c r="K117">
        <v>12559.5241763002</v>
      </c>
      <c r="L117">
        <v>5.8514382326212795E-4</v>
      </c>
      <c r="M117">
        <v>5.8081183509753199E-2</v>
      </c>
      <c r="N117">
        <v>4.62447324392688E-4</v>
      </c>
    </row>
    <row r="118" spans="1:14" x14ac:dyDescent="0.25">
      <c r="A118" t="s">
        <v>202</v>
      </c>
      <c r="B118" t="s">
        <v>75</v>
      </c>
      <c r="C118" t="s">
        <v>68</v>
      </c>
      <c r="D118" t="s">
        <v>34</v>
      </c>
      <c r="E118" t="s">
        <v>12</v>
      </c>
      <c r="F118">
        <v>3100740.6344250501</v>
      </c>
      <c r="G118">
        <v>9.9654583749871795E-2</v>
      </c>
      <c r="H118">
        <v>9.9654583749871795E-2</v>
      </c>
      <c r="I118">
        <v>90362.520197665697</v>
      </c>
      <c r="J118">
        <v>1.1028309472985E-4</v>
      </c>
      <c r="K118">
        <v>19644.393798471599</v>
      </c>
      <c r="L118">
        <v>5.0729274098356304E-4</v>
      </c>
      <c r="M118">
        <v>5.4167084331019501E-2</v>
      </c>
      <c r="N118">
        <v>2.7573813112641797E-4</v>
      </c>
    </row>
    <row r="119" spans="1:14" x14ac:dyDescent="0.25">
      <c r="A119" t="s">
        <v>203</v>
      </c>
      <c r="B119" t="s">
        <v>75</v>
      </c>
      <c r="C119" t="s">
        <v>68</v>
      </c>
      <c r="D119" t="s">
        <v>35</v>
      </c>
      <c r="E119" t="s">
        <v>19</v>
      </c>
      <c r="F119">
        <v>15520841.237101899</v>
      </c>
      <c r="G119">
        <v>6.1774716342613799E-2</v>
      </c>
      <c r="H119">
        <v>6.1774716342613799E-2</v>
      </c>
      <c r="I119">
        <v>122895.724024788</v>
      </c>
      <c r="J119">
        <v>5.0265960701898297E-5</v>
      </c>
      <c r="K119">
        <v>30386.400926615901</v>
      </c>
      <c r="L119">
        <v>2.0329724633003199E-4</v>
      </c>
      <c r="M119">
        <v>3.4761989410652297E-2</v>
      </c>
      <c r="N119">
        <v>1.1439982475911999E-4</v>
      </c>
    </row>
    <row r="120" spans="1:14" x14ac:dyDescent="0.25">
      <c r="A120" t="s">
        <v>205</v>
      </c>
      <c r="B120" t="s">
        <v>75</v>
      </c>
      <c r="C120" t="s">
        <v>68</v>
      </c>
      <c r="D120" t="s">
        <v>36</v>
      </c>
      <c r="E120" t="s">
        <v>4</v>
      </c>
      <c r="F120">
        <v>3413727.1601690198</v>
      </c>
      <c r="G120">
        <v>0.51074359975819605</v>
      </c>
      <c r="H120">
        <v>0.51074359975819605</v>
      </c>
      <c r="I120">
        <v>24022.795647406401</v>
      </c>
      <c r="J120">
        <v>2.1260789429116099E-3</v>
      </c>
      <c r="K120">
        <v>5859.0171354842896</v>
      </c>
      <c r="L120">
        <v>8.7172231783544697E-3</v>
      </c>
      <c r="M120">
        <v>0.30788185272727903</v>
      </c>
      <c r="N120">
        <v>5.25483789529539E-3</v>
      </c>
    </row>
    <row r="121" spans="1:14" x14ac:dyDescent="0.25">
      <c r="A121" t="s">
        <v>204</v>
      </c>
      <c r="B121" t="s">
        <v>75</v>
      </c>
      <c r="C121" t="s">
        <v>68</v>
      </c>
      <c r="D121" t="s">
        <v>37</v>
      </c>
      <c r="E121" t="s">
        <v>4</v>
      </c>
      <c r="F121">
        <v>12107114.111362901</v>
      </c>
      <c r="G121">
        <v>0.79950879633855299</v>
      </c>
      <c r="H121">
        <v>0.79950879633855299</v>
      </c>
      <c r="I121">
        <v>55248.158270880696</v>
      </c>
      <c r="J121">
        <v>1.4471229835727299E-3</v>
      </c>
      <c r="K121">
        <v>12559.5241763002</v>
      </c>
      <c r="L121">
        <v>6.3657570550899002E-3</v>
      </c>
      <c r="M121">
        <v>0.480839462623039</v>
      </c>
      <c r="N121">
        <v>3.8284847090814299E-3</v>
      </c>
    </row>
    <row r="122" spans="1:14" x14ac:dyDescent="0.25">
      <c r="A122" t="s">
        <v>206</v>
      </c>
      <c r="B122" t="s">
        <v>76</v>
      </c>
      <c r="C122" t="s">
        <v>68</v>
      </c>
      <c r="D122" t="s">
        <v>34</v>
      </c>
      <c r="E122" t="s">
        <v>12</v>
      </c>
      <c r="F122">
        <v>3100740.6344250501</v>
      </c>
      <c r="G122">
        <v>8.8070787502333905E-3</v>
      </c>
      <c r="H122">
        <v>8.8070787502333905E-3</v>
      </c>
      <c r="I122">
        <v>90362.520197665697</v>
      </c>
      <c r="J122">
        <v>9.7463845972512896E-6</v>
      </c>
      <c r="K122">
        <v>19644.393798471599</v>
      </c>
      <c r="L122">
        <v>4.4832530036730401E-5</v>
      </c>
      <c r="M122">
        <v>4.2161410901639402E-3</v>
      </c>
      <c r="N122">
        <v>2.14623120133743E-5</v>
      </c>
    </row>
    <row r="123" spans="1:14" x14ac:dyDescent="0.25">
      <c r="A123" t="s">
        <v>207</v>
      </c>
      <c r="B123" t="s">
        <v>76</v>
      </c>
      <c r="C123" t="s">
        <v>68</v>
      </c>
      <c r="D123" t="s">
        <v>35</v>
      </c>
      <c r="E123" t="s">
        <v>19</v>
      </c>
      <c r="F123">
        <v>15520841.237101899</v>
      </c>
      <c r="G123">
        <v>5.46379513241467E-3</v>
      </c>
      <c r="H123">
        <v>5.46379513241467E-3</v>
      </c>
      <c r="I123">
        <v>122895.724024788</v>
      </c>
      <c r="J123">
        <v>4.4458789561405596E-6</v>
      </c>
      <c r="K123">
        <v>30386.400926615901</v>
      </c>
      <c r="L123">
        <v>1.7981053911616199E-5</v>
      </c>
      <c r="M123">
        <v>2.6570951513598898E-3</v>
      </c>
      <c r="N123">
        <v>8.7443562591596796E-6</v>
      </c>
    </row>
    <row r="124" spans="1:14" x14ac:dyDescent="0.25">
      <c r="A124" t="s">
        <v>209</v>
      </c>
      <c r="B124" t="s">
        <v>76</v>
      </c>
      <c r="C124" t="s">
        <v>68</v>
      </c>
      <c r="D124" t="s">
        <v>36</v>
      </c>
      <c r="E124" t="s">
        <v>4</v>
      </c>
      <c r="F124">
        <v>3413727.1601690198</v>
      </c>
      <c r="G124">
        <v>4.7443972641597103E-2</v>
      </c>
      <c r="H124">
        <v>4.7443972641597103E-2</v>
      </c>
      <c r="I124">
        <v>24022.795647406401</v>
      </c>
      <c r="J124">
        <v>1.97495634304824E-4</v>
      </c>
      <c r="K124">
        <v>5859.0171354842896</v>
      </c>
      <c r="L124">
        <v>8.0975992294440695E-4</v>
      </c>
      <c r="M124">
        <v>2.4873477420697999E-2</v>
      </c>
      <c r="N124">
        <v>4.24533276580732E-4</v>
      </c>
    </row>
    <row r="125" spans="1:14" x14ac:dyDescent="0.25">
      <c r="A125" t="s">
        <v>208</v>
      </c>
      <c r="B125" t="s">
        <v>76</v>
      </c>
      <c r="C125" t="s">
        <v>68</v>
      </c>
      <c r="D125" t="s">
        <v>37</v>
      </c>
      <c r="E125" t="s">
        <v>4</v>
      </c>
      <c r="F125">
        <v>12107114.111362901</v>
      </c>
      <c r="G125">
        <v>7.4711750823985901E-2</v>
      </c>
      <c r="H125">
        <v>7.4711750823985901E-2</v>
      </c>
      <c r="I125">
        <v>55248.158270880696</v>
      </c>
      <c r="J125">
        <v>1.35229396168602E-4</v>
      </c>
      <c r="K125">
        <v>12559.5241763002</v>
      </c>
      <c r="L125">
        <v>5.9486131620309899E-4</v>
      </c>
      <c r="M125">
        <v>3.8432486256740603E-2</v>
      </c>
      <c r="N125">
        <v>3.0600272524067902E-4</v>
      </c>
    </row>
    <row r="126" spans="1:14" x14ac:dyDescent="0.25">
      <c r="A126" t="s">
        <v>210</v>
      </c>
      <c r="B126" t="s">
        <v>75</v>
      </c>
      <c r="C126" t="s">
        <v>69</v>
      </c>
      <c r="D126" t="s">
        <v>34</v>
      </c>
      <c r="E126" t="s">
        <v>12</v>
      </c>
      <c r="F126">
        <v>3100740.6344250501</v>
      </c>
      <c r="G126">
        <v>0.122688094808391</v>
      </c>
      <c r="H126">
        <v>0.122688094808391</v>
      </c>
      <c r="I126">
        <v>90362.520197665697</v>
      </c>
      <c r="J126">
        <v>1.3577321055235501E-4</v>
      </c>
      <c r="K126">
        <v>19644.393798471599</v>
      </c>
      <c r="L126">
        <v>6.2454507920695697E-4</v>
      </c>
      <c r="M126">
        <v>5.8248329443559697E-2</v>
      </c>
      <c r="N126">
        <v>2.9651375370051702E-4</v>
      </c>
    </row>
    <row r="127" spans="1:14" x14ac:dyDescent="0.25">
      <c r="A127" t="s">
        <v>211</v>
      </c>
      <c r="B127" t="s">
        <v>75</v>
      </c>
      <c r="C127" t="s">
        <v>69</v>
      </c>
      <c r="D127" t="s">
        <v>35</v>
      </c>
      <c r="E127" t="s">
        <v>19</v>
      </c>
      <c r="F127">
        <v>15520841.237101899</v>
      </c>
      <c r="G127">
        <v>7.4524528783614805E-2</v>
      </c>
      <c r="H127">
        <v>7.4524528783614805E-2</v>
      </c>
      <c r="I127">
        <v>122895.724024788</v>
      </c>
      <c r="J127">
        <v>6.0640457082609903E-5</v>
      </c>
      <c r="K127">
        <v>30386.400926615901</v>
      </c>
      <c r="L127">
        <v>2.4525618866016302E-4</v>
      </c>
      <c r="M127">
        <v>3.7764910822207801E-2</v>
      </c>
      <c r="N127">
        <v>1.2428227651379699E-4</v>
      </c>
    </row>
    <row r="128" spans="1:14" x14ac:dyDescent="0.25">
      <c r="A128" t="s">
        <v>213</v>
      </c>
      <c r="B128" t="s">
        <v>75</v>
      </c>
      <c r="C128" t="s">
        <v>69</v>
      </c>
      <c r="D128" t="s">
        <v>36</v>
      </c>
      <c r="E128" t="s">
        <v>4</v>
      </c>
      <c r="F128">
        <v>3413727.1601690198</v>
      </c>
      <c r="G128">
        <v>0.63940534944312799</v>
      </c>
      <c r="H128">
        <v>0.63940534944312799</v>
      </c>
      <c r="I128">
        <v>24022.795647406401</v>
      </c>
      <c r="J128">
        <v>2.6616608609088301E-3</v>
      </c>
      <c r="K128">
        <v>5859.0171354842896</v>
      </c>
      <c r="L128">
        <v>1.0913184492509199E-2</v>
      </c>
      <c r="M128">
        <v>0.322291125565486</v>
      </c>
      <c r="N128">
        <v>5.5007711722427997E-3</v>
      </c>
    </row>
    <row r="129" spans="1:14" x14ac:dyDescent="0.25">
      <c r="A129" t="s">
        <v>212</v>
      </c>
      <c r="B129" t="s">
        <v>75</v>
      </c>
      <c r="C129" t="s">
        <v>69</v>
      </c>
      <c r="D129" t="s">
        <v>37</v>
      </c>
      <c r="E129" t="s">
        <v>4</v>
      </c>
      <c r="F129">
        <v>12107114.111362901</v>
      </c>
      <c r="G129">
        <v>1.0601971901504901</v>
      </c>
      <c r="H129">
        <v>1.0601971901504901</v>
      </c>
      <c r="I129">
        <v>55248.158270880696</v>
      </c>
      <c r="J129">
        <v>1.91897290938164E-3</v>
      </c>
      <c r="K129">
        <v>12559.5241763002</v>
      </c>
      <c r="L129">
        <v>8.4413802248263798E-3</v>
      </c>
      <c r="M129">
        <v>0.50842863893187296</v>
      </c>
      <c r="N129">
        <v>4.0481520780164303E-3</v>
      </c>
    </row>
    <row r="130" spans="1:14" x14ac:dyDescent="0.25">
      <c r="A130" t="s">
        <v>214</v>
      </c>
      <c r="B130" t="s">
        <v>76</v>
      </c>
      <c r="C130" t="s">
        <v>69</v>
      </c>
      <c r="D130" t="s">
        <v>34</v>
      </c>
      <c r="E130" t="s">
        <v>12</v>
      </c>
      <c r="F130">
        <v>3100740.6344250501</v>
      </c>
      <c r="G130">
        <v>8.8081701309842692E-3</v>
      </c>
      <c r="H130">
        <v>8.8081701309842692E-3</v>
      </c>
      <c r="I130">
        <v>90362.520197665697</v>
      </c>
      <c r="J130">
        <v>9.7475923775882003E-6</v>
      </c>
      <c r="K130">
        <v>19644.393798471599</v>
      </c>
      <c r="L130">
        <v>4.4838085722296801E-5</v>
      </c>
      <c r="M130">
        <v>3.49563607835306E-3</v>
      </c>
      <c r="N130">
        <v>1.77945734249383E-5</v>
      </c>
    </row>
    <row r="131" spans="1:14" x14ac:dyDescent="0.25">
      <c r="A131" t="s">
        <v>215</v>
      </c>
      <c r="B131" t="s">
        <v>76</v>
      </c>
      <c r="C131" t="s">
        <v>69</v>
      </c>
      <c r="D131" t="s">
        <v>35</v>
      </c>
      <c r="E131" t="s">
        <v>19</v>
      </c>
      <c r="F131">
        <v>15520841.237101899</v>
      </c>
      <c r="G131">
        <v>5.1919421623587902E-3</v>
      </c>
      <c r="H131">
        <v>5.1919421623587902E-3</v>
      </c>
      <c r="I131">
        <v>122895.724024788</v>
      </c>
      <c r="J131">
        <v>4.2246727488350502E-6</v>
      </c>
      <c r="K131">
        <v>30386.400926615901</v>
      </c>
      <c r="L131">
        <v>1.7086400508232199E-5</v>
      </c>
      <c r="M131">
        <v>2.2386956695337099E-3</v>
      </c>
      <c r="N131">
        <v>7.3674262211580598E-6</v>
      </c>
    </row>
    <row r="132" spans="1:14" x14ac:dyDescent="0.25">
      <c r="A132" t="s">
        <v>217</v>
      </c>
      <c r="B132" t="s">
        <v>76</v>
      </c>
      <c r="C132" t="s">
        <v>69</v>
      </c>
      <c r="D132" t="s">
        <v>36</v>
      </c>
      <c r="E132" t="s">
        <v>4</v>
      </c>
      <c r="F132">
        <v>3413727.1601690198</v>
      </c>
      <c r="G132">
        <v>4.5316519815251602E-2</v>
      </c>
      <c r="H132">
        <v>4.5316519815251602E-2</v>
      </c>
      <c r="I132">
        <v>24022.795647406401</v>
      </c>
      <c r="J132">
        <v>1.8863965909872701E-4</v>
      </c>
      <c r="K132">
        <v>5859.0171354842896</v>
      </c>
      <c r="L132">
        <v>7.7344917700954705E-4</v>
      </c>
      <c r="M132">
        <v>1.96848652843017E-2</v>
      </c>
      <c r="N132">
        <v>3.3597555407515698E-4</v>
      </c>
    </row>
    <row r="133" spans="1:14" x14ac:dyDescent="0.25">
      <c r="A133" t="s">
        <v>216</v>
      </c>
      <c r="B133" t="s">
        <v>76</v>
      </c>
      <c r="C133" t="s">
        <v>69</v>
      </c>
      <c r="D133" t="s">
        <v>37</v>
      </c>
      <c r="E133" t="s">
        <v>4</v>
      </c>
      <c r="F133">
        <v>12107114.111362901</v>
      </c>
      <c r="G133">
        <v>7.6579818736228794E-2</v>
      </c>
      <c r="H133">
        <v>7.6579818736228794E-2</v>
      </c>
      <c r="I133">
        <v>55248.158270880696</v>
      </c>
      <c r="J133">
        <v>1.3861062727332801E-4</v>
      </c>
      <c r="K133">
        <v>12559.5241763002</v>
      </c>
      <c r="L133">
        <v>6.0973503184726303E-4</v>
      </c>
      <c r="M133">
        <v>3.09133587421178E-2</v>
      </c>
      <c r="N133">
        <v>2.4613479227542101E-4</v>
      </c>
    </row>
    <row r="134" spans="1:14" x14ac:dyDescent="0.25">
      <c r="A134" t="s">
        <v>218</v>
      </c>
      <c r="B134" t="s">
        <v>75</v>
      </c>
      <c r="C134" t="s">
        <v>70</v>
      </c>
      <c r="D134" t="s">
        <v>34</v>
      </c>
      <c r="E134" t="s">
        <v>12</v>
      </c>
      <c r="F134">
        <v>3100740.6344250501</v>
      </c>
      <c r="G134">
        <v>0.192707095435522</v>
      </c>
      <c r="H134">
        <v>0.192707095435522</v>
      </c>
      <c r="I134">
        <v>90362.520197665697</v>
      </c>
      <c r="J134">
        <v>2.1325998324745699E-4</v>
      </c>
      <c r="K134">
        <v>19644.393798471599</v>
      </c>
      <c r="L134">
        <v>9.8097756241536803E-4</v>
      </c>
      <c r="M134">
        <v>0.14211250547989501</v>
      </c>
      <c r="N134">
        <v>7.2342525270976802E-4</v>
      </c>
    </row>
    <row r="135" spans="1:14" x14ac:dyDescent="0.25">
      <c r="A135" t="s">
        <v>219</v>
      </c>
      <c r="B135" t="s">
        <v>75</v>
      </c>
      <c r="C135" t="s">
        <v>70</v>
      </c>
      <c r="D135" t="s">
        <v>35</v>
      </c>
      <c r="E135" t="s">
        <v>19</v>
      </c>
      <c r="F135">
        <v>15520841.237101899</v>
      </c>
      <c r="G135">
        <v>0.124355605124676</v>
      </c>
      <c r="H135">
        <v>0.124355605124676</v>
      </c>
      <c r="I135">
        <v>122895.724024788</v>
      </c>
      <c r="J135">
        <v>1.0118790227363199E-4</v>
      </c>
      <c r="K135">
        <v>30386.400926615901</v>
      </c>
      <c r="L135">
        <v>4.09247562503366E-4</v>
      </c>
      <c r="M135">
        <v>9.6333462546590004E-2</v>
      </c>
      <c r="N135">
        <v>3.1702820870177398E-4</v>
      </c>
    </row>
    <row r="136" spans="1:14" x14ac:dyDescent="0.25">
      <c r="A136" t="s">
        <v>221</v>
      </c>
      <c r="B136" t="s">
        <v>75</v>
      </c>
      <c r="C136" t="s">
        <v>70</v>
      </c>
      <c r="D136" t="s">
        <v>36</v>
      </c>
      <c r="E136" t="s">
        <v>4</v>
      </c>
      <c r="F136">
        <v>3413727.1601690198</v>
      </c>
      <c r="G136">
        <v>0.71763663246423903</v>
      </c>
      <c r="H136">
        <v>0.71763663246423903</v>
      </c>
      <c r="I136">
        <v>24022.795647406401</v>
      </c>
      <c r="J136">
        <v>2.98731522757517E-3</v>
      </c>
      <c r="K136">
        <v>5859.0171354842896</v>
      </c>
      <c r="L136">
        <v>1.22484132725602E-2</v>
      </c>
      <c r="M136">
        <v>0.57191758203672105</v>
      </c>
      <c r="N136">
        <v>9.7613229115338408E-3</v>
      </c>
    </row>
    <row r="137" spans="1:14" x14ac:dyDescent="0.25">
      <c r="A137" t="s">
        <v>220</v>
      </c>
      <c r="B137" t="s">
        <v>75</v>
      </c>
      <c r="C137" t="s">
        <v>70</v>
      </c>
      <c r="D137" t="s">
        <v>37</v>
      </c>
      <c r="E137" t="s">
        <v>4</v>
      </c>
      <c r="F137">
        <v>12107114.111362901</v>
      </c>
      <c r="G137">
        <v>1.21111620856163</v>
      </c>
      <c r="H137">
        <v>1.21111620856163</v>
      </c>
      <c r="I137">
        <v>55248.158270880696</v>
      </c>
      <c r="J137">
        <v>2.1921386096230601E-3</v>
      </c>
      <c r="K137">
        <v>12559.5241763002</v>
      </c>
      <c r="L137">
        <v>9.6430102889328399E-3</v>
      </c>
      <c r="M137">
        <v>0.96885623509055097</v>
      </c>
      <c r="N137">
        <v>7.7141157697580599E-3</v>
      </c>
    </row>
    <row r="138" spans="1:14" x14ac:dyDescent="0.25">
      <c r="A138" t="s">
        <v>222</v>
      </c>
      <c r="B138" t="s">
        <v>76</v>
      </c>
      <c r="C138" t="s">
        <v>70</v>
      </c>
      <c r="D138" t="s">
        <v>34</v>
      </c>
      <c r="E138" t="s">
        <v>12</v>
      </c>
      <c r="F138">
        <v>3100740.6344250501</v>
      </c>
      <c r="G138">
        <v>1.0094007847747499E-2</v>
      </c>
      <c r="H138">
        <v>1.0094007847747499E-2</v>
      </c>
      <c r="I138">
        <v>90362.520197665697</v>
      </c>
      <c r="J138">
        <v>1.11705691980117E-5</v>
      </c>
      <c r="K138">
        <v>19644.393798471599</v>
      </c>
      <c r="L138">
        <v>5.1383656585691801E-5</v>
      </c>
      <c r="M138">
        <v>6.5758771662366997E-3</v>
      </c>
      <c r="N138">
        <v>3.3474574139051899E-5</v>
      </c>
    </row>
    <row r="139" spans="1:14" x14ac:dyDescent="0.25">
      <c r="A139" t="s">
        <v>223</v>
      </c>
      <c r="B139" t="s">
        <v>76</v>
      </c>
      <c r="C139" t="s">
        <v>70</v>
      </c>
      <c r="D139" t="s">
        <v>35</v>
      </c>
      <c r="E139" t="s">
        <v>19</v>
      </c>
      <c r="F139">
        <v>15520841.237101899</v>
      </c>
      <c r="G139">
        <v>6.1764599429518499E-3</v>
      </c>
      <c r="H139">
        <v>6.1764599429518499E-3</v>
      </c>
      <c r="I139">
        <v>122895.724024788</v>
      </c>
      <c r="J139">
        <v>5.0257728590345498E-6</v>
      </c>
      <c r="K139">
        <v>30386.400926615901</v>
      </c>
      <c r="L139">
        <v>2.0326395211687501E-5</v>
      </c>
      <c r="M139">
        <v>4.3412930477063297E-3</v>
      </c>
      <c r="N139">
        <v>1.42869603352851E-5</v>
      </c>
    </row>
    <row r="140" spans="1:14" x14ac:dyDescent="0.25">
      <c r="A140" t="s">
        <v>225</v>
      </c>
      <c r="B140" t="s">
        <v>76</v>
      </c>
      <c r="C140" t="s">
        <v>70</v>
      </c>
      <c r="D140" t="s">
        <v>36</v>
      </c>
      <c r="E140" t="s">
        <v>4</v>
      </c>
      <c r="F140">
        <v>3413727.1601690198</v>
      </c>
      <c r="G140">
        <v>4.3979761215573003E-2</v>
      </c>
      <c r="H140">
        <v>4.3979761215573003E-2</v>
      </c>
      <c r="I140">
        <v>24022.795647406401</v>
      </c>
      <c r="J140">
        <v>1.8307511690597499E-4</v>
      </c>
      <c r="K140">
        <v>5859.0171354842896</v>
      </c>
      <c r="L140">
        <v>7.5063377011164395E-4</v>
      </c>
      <c r="M140">
        <v>3.16445219943923E-2</v>
      </c>
      <c r="N140">
        <v>5.4009949557480997E-4</v>
      </c>
    </row>
    <row r="141" spans="1:14" x14ac:dyDescent="0.25">
      <c r="A141" t="s">
        <v>224</v>
      </c>
      <c r="B141" t="s">
        <v>76</v>
      </c>
      <c r="C141" t="s">
        <v>70</v>
      </c>
      <c r="D141" t="s">
        <v>37</v>
      </c>
      <c r="E141" t="s">
        <v>4</v>
      </c>
      <c r="F141">
        <v>12107114.111362901</v>
      </c>
      <c r="G141">
        <v>7.17426408943449E-2</v>
      </c>
      <c r="H141">
        <v>7.17426408943449E-2</v>
      </c>
      <c r="I141">
        <v>55248.158270880696</v>
      </c>
      <c r="J141">
        <v>1.2985526240095099E-4</v>
      </c>
      <c r="K141">
        <v>12559.5241763002</v>
      </c>
      <c r="L141">
        <v>5.7122101034466795E-4</v>
      </c>
      <c r="M141">
        <v>5.1302618826593302E-2</v>
      </c>
      <c r="N141">
        <v>4.0847581569532102E-4</v>
      </c>
    </row>
  </sheetData>
  <sheetProtection algorithmName="SHA-512" hashValue="VcVWhlaLZaPs0p+eT9MECIYOLCkxZyFXJpGeF/XOz5/tN1nIXH0htHdR4FQ4kB2jmBmIEJpb78QgXLlVuDhdpA==" saltValue="QuPht0+GPhshR/4JlY1ACQ=="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41"/>
  <sheetViews>
    <sheetView workbookViewId="0">
      <selection activeCell="M2" sqref="M2:M11"/>
    </sheetView>
  </sheetViews>
  <sheetFormatPr defaultRowHeight="15" x14ac:dyDescent="0.25"/>
  <cols>
    <col min="1" max="1" width="31.7109375" bestFit="1" customWidth="1"/>
    <col min="2" max="2" width="8.28515625" bestFit="1" customWidth="1"/>
    <col min="3" max="3" width="17" bestFit="1" customWidth="1"/>
    <col min="4" max="4" width="22.42578125" bestFit="1" customWidth="1"/>
    <col min="5" max="5" width="57" bestFit="1" customWidth="1"/>
    <col min="6" max="6" width="12" bestFit="1" customWidth="1"/>
    <col min="7" max="7" width="12.7109375" bestFit="1" customWidth="1"/>
    <col min="8" max="9" width="12" bestFit="1" customWidth="1"/>
    <col min="10" max="10" width="14.140625" bestFit="1" customWidth="1"/>
    <col min="11" max="11" width="13.42578125" bestFit="1" customWidth="1"/>
    <col min="12" max="12" width="14.140625" customWidth="1"/>
    <col min="13" max="13" width="11.28515625" bestFit="1" customWidth="1"/>
    <col min="14" max="14" width="21.28515625" customWidth="1"/>
  </cols>
  <sheetData>
    <row r="1" spans="1:14" ht="27.6" customHeight="1" x14ac:dyDescent="0.25">
      <c r="A1" s="26" t="s">
        <v>72</v>
      </c>
      <c r="B1" s="26" t="s">
        <v>64</v>
      </c>
      <c r="C1" s="26" t="s">
        <v>65</v>
      </c>
      <c r="D1" s="26" t="s">
        <v>59</v>
      </c>
      <c r="E1" s="26" t="s">
        <v>63</v>
      </c>
      <c r="F1" s="26" t="s">
        <v>60</v>
      </c>
      <c r="G1" s="26" t="s">
        <v>61</v>
      </c>
      <c r="H1" s="26" t="s">
        <v>62</v>
      </c>
      <c r="I1" s="26" t="s">
        <v>229</v>
      </c>
      <c r="J1" s="26" t="s">
        <v>230</v>
      </c>
      <c r="K1" s="57" t="s">
        <v>234</v>
      </c>
      <c r="L1" s="57" t="s">
        <v>244</v>
      </c>
      <c r="M1" s="57" t="s">
        <v>232</v>
      </c>
      <c r="N1" s="57" t="s">
        <v>233</v>
      </c>
    </row>
    <row r="2" spans="1:14" x14ac:dyDescent="0.25">
      <c r="A2" t="s">
        <v>86</v>
      </c>
      <c r="B2" t="s">
        <v>73</v>
      </c>
      <c r="C2" t="s">
        <v>66</v>
      </c>
      <c r="D2" t="s">
        <v>24</v>
      </c>
      <c r="E2" t="s">
        <v>4</v>
      </c>
      <c r="F2">
        <v>15520841.2368543</v>
      </c>
      <c r="G2">
        <v>0.46884998878117301</v>
      </c>
      <c r="H2">
        <v>0.46884998878117301</v>
      </c>
      <c r="I2">
        <v>79270.956926699495</v>
      </c>
      <c r="J2">
        <v>5.9145241455166298E-4</v>
      </c>
      <c r="K2">
        <v>18418.544183603201</v>
      </c>
      <c r="L2">
        <v>2.54553228587175E-3</v>
      </c>
      <c r="M2">
        <v>0.33934539036854899</v>
      </c>
      <c r="N2">
        <v>1.8424115770813499E-3</v>
      </c>
    </row>
    <row r="3" spans="1:14" x14ac:dyDescent="0.25">
      <c r="A3" t="s">
        <v>87</v>
      </c>
      <c r="B3" t="s">
        <v>73</v>
      </c>
      <c r="C3" t="s">
        <v>66</v>
      </c>
      <c r="D3" t="s">
        <v>25</v>
      </c>
      <c r="E3" t="s">
        <v>6</v>
      </c>
      <c r="F3">
        <v>9866022.0418499708</v>
      </c>
      <c r="G3">
        <v>0.99873698095131502</v>
      </c>
      <c r="H3">
        <v>0.99873698095131502</v>
      </c>
      <c r="I3">
        <v>184209.65849495199</v>
      </c>
      <c r="J3">
        <v>5.4217405814184201E-4</v>
      </c>
      <c r="K3">
        <v>44766.150258016802</v>
      </c>
      <c r="L3">
        <v>2.2310093121586999E-3</v>
      </c>
      <c r="M3">
        <v>0.72065853915115097</v>
      </c>
      <c r="N3">
        <v>1.60982915662285E-3</v>
      </c>
    </row>
    <row r="4" spans="1:14" x14ac:dyDescent="0.25">
      <c r="A4" t="s">
        <v>88</v>
      </c>
      <c r="B4" t="s">
        <v>73</v>
      </c>
      <c r="C4" t="s">
        <v>66</v>
      </c>
      <c r="D4" t="s">
        <v>26</v>
      </c>
      <c r="E4" t="s">
        <v>8</v>
      </c>
      <c r="F4">
        <v>12420100.6958127</v>
      </c>
      <c r="G4">
        <v>2.9504138371218399E-2</v>
      </c>
      <c r="H4">
        <v>2.9504138371218399E-2</v>
      </c>
      <c r="I4">
        <v>8849.9098499830798</v>
      </c>
      <c r="J4">
        <v>3.3338349058182498E-4</v>
      </c>
      <c r="K4">
        <v>1846.25304728231</v>
      </c>
      <c r="L4">
        <v>1.5980549586444E-3</v>
      </c>
      <c r="M4">
        <v>2.16304595178313E-2</v>
      </c>
      <c r="N4">
        <v>1.1715869365616701E-3</v>
      </c>
    </row>
    <row r="5" spans="1:14" x14ac:dyDescent="0.25">
      <c r="A5" t="s">
        <v>89</v>
      </c>
      <c r="B5" t="s">
        <v>73</v>
      </c>
      <c r="C5" t="s">
        <v>66</v>
      </c>
      <c r="D5" t="s">
        <v>27</v>
      </c>
      <c r="E5" t="s">
        <v>10</v>
      </c>
      <c r="F5">
        <v>3100740.6344250501</v>
      </c>
      <c r="G5">
        <v>7.8831849869428705E-2</v>
      </c>
      <c r="H5">
        <v>7.8831849869428705E-2</v>
      </c>
      <c r="I5">
        <v>105128.139830499</v>
      </c>
      <c r="J5">
        <v>7.4986440354153197E-5</v>
      </c>
      <c r="K5">
        <v>24036.680715141702</v>
      </c>
      <c r="L5">
        <v>3.2796479182655602E-4</v>
      </c>
      <c r="M5">
        <v>5.7779594554175598E-2</v>
      </c>
      <c r="N5">
        <v>2.40380921304902E-4</v>
      </c>
    </row>
    <row r="6" spans="1:14" x14ac:dyDescent="0.25">
      <c r="A6" t="s">
        <v>90</v>
      </c>
      <c r="B6" t="s">
        <v>73</v>
      </c>
      <c r="C6" t="s">
        <v>66</v>
      </c>
      <c r="D6" t="s">
        <v>29</v>
      </c>
      <c r="E6" t="s">
        <v>13</v>
      </c>
      <c r="F6">
        <v>1225390.23224217</v>
      </c>
      <c r="G6">
        <v>4.1182140330809398E-5</v>
      </c>
      <c r="H6">
        <v>4.1182140330809398E-5</v>
      </c>
      <c r="I6">
        <v>17.355196966790501</v>
      </c>
      <c r="J6">
        <v>2.3728996224941799E-4</v>
      </c>
      <c r="K6">
        <v>3.78247355874452</v>
      </c>
      <c r="L6">
        <v>1.08876214707707E-3</v>
      </c>
      <c r="M6">
        <v>2.88527002198752E-5</v>
      </c>
      <c r="N6">
        <v>7.6279978621851801E-4</v>
      </c>
    </row>
    <row r="7" spans="1:14" x14ac:dyDescent="0.25">
      <c r="A7" t="s">
        <v>91</v>
      </c>
      <c r="B7" t="s">
        <v>73</v>
      </c>
      <c r="C7" t="s">
        <v>66</v>
      </c>
      <c r="D7" t="s">
        <v>30</v>
      </c>
      <c r="E7" t="s">
        <v>13</v>
      </c>
      <c r="F7">
        <v>4163180.6159864301</v>
      </c>
      <c r="G7">
        <v>3.2405801636899599E-3</v>
      </c>
      <c r="H7">
        <v>3.2405801636899599E-3</v>
      </c>
      <c r="I7">
        <v>1120.8064099363401</v>
      </c>
      <c r="J7">
        <v>2.8912933892606999E-4</v>
      </c>
      <c r="K7">
        <v>307.68987145640898</v>
      </c>
      <c r="L7">
        <v>1.05319689216648E-3</v>
      </c>
      <c r="M7">
        <v>2.5061393377710101E-3</v>
      </c>
      <c r="N7">
        <v>8.1450173381025803E-4</v>
      </c>
    </row>
    <row r="8" spans="1:14" x14ac:dyDescent="0.25">
      <c r="A8" t="s">
        <v>92</v>
      </c>
      <c r="B8" t="s">
        <v>73</v>
      </c>
      <c r="C8" t="s">
        <v>66</v>
      </c>
      <c r="D8" t="s">
        <v>31</v>
      </c>
      <c r="E8" t="s">
        <v>13</v>
      </c>
      <c r="F8">
        <v>1978991.38023931</v>
      </c>
      <c r="G8">
        <v>7.6956559590822303E-3</v>
      </c>
      <c r="H8">
        <v>7.6956559590822303E-3</v>
      </c>
      <c r="I8">
        <v>2870.8332782479401</v>
      </c>
      <c r="J8">
        <v>2.6806349283295302E-4</v>
      </c>
      <c r="K8">
        <v>741.20718710884796</v>
      </c>
      <c r="L8">
        <v>1.03825975960917E-3</v>
      </c>
      <c r="M8">
        <v>5.99719201729509E-3</v>
      </c>
      <c r="N8">
        <v>8.0911142277070099E-4</v>
      </c>
    </row>
    <row r="9" spans="1:14" x14ac:dyDescent="0.25">
      <c r="A9" t="s">
        <v>93</v>
      </c>
      <c r="B9" t="s">
        <v>73</v>
      </c>
      <c r="C9" t="s">
        <v>66</v>
      </c>
      <c r="D9" t="s">
        <v>32</v>
      </c>
      <c r="E9" t="s">
        <v>13</v>
      </c>
      <c r="F9">
        <v>1638811.26059589</v>
      </c>
      <c r="G9">
        <v>1.2731662560586301E-2</v>
      </c>
      <c r="H9">
        <v>1.2731662560586301E-2</v>
      </c>
      <c r="I9">
        <v>4823.9716729070196</v>
      </c>
      <c r="J9">
        <v>2.63924903043926E-4</v>
      </c>
      <c r="K9">
        <v>1239.2283009248799</v>
      </c>
      <c r="L9">
        <v>1.0273863622291401E-3</v>
      </c>
      <c r="M9">
        <v>1.0006143778070201E-2</v>
      </c>
      <c r="N9">
        <v>8.0744958540748303E-4</v>
      </c>
    </row>
    <row r="10" spans="1:14" x14ac:dyDescent="0.25">
      <c r="A10" t="s">
        <v>94</v>
      </c>
      <c r="B10" t="s">
        <v>73</v>
      </c>
      <c r="C10" t="s">
        <v>66</v>
      </c>
      <c r="D10" t="s">
        <v>33</v>
      </c>
      <c r="E10" t="s">
        <v>13</v>
      </c>
      <c r="F10">
        <v>3100740.6344250501</v>
      </c>
      <c r="G10">
        <v>4.8497945379281697E-2</v>
      </c>
      <c r="H10">
        <v>4.8497945379281697E-2</v>
      </c>
      <c r="I10">
        <v>20347.305822523798</v>
      </c>
      <c r="J10">
        <v>2.3835069764172899E-4</v>
      </c>
      <c r="K10">
        <v>5052.1748828940399</v>
      </c>
      <c r="L10">
        <v>9.5994193596680305E-4</v>
      </c>
      <c r="M10">
        <v>3.6636003071995403E-2</v>
      </c>
      <c r="N10">
        <v>7.2515310576519801E-4</v>
      </c>
    </row>
    <row r="11" spans="1:14" x14ac:dyDescent="0.25">
      <c r="A11" t="s">
        <v>95</v>
      </c>
      <c r="B11" t="s">
        <v>73</v>
      </c>
      <c r="C11" t="s">
        <v>66</v>
      </c>
      <c r="D11" t="s">
        <v>28</v>
      </c>
      <c r="E11" t="s">
        <v>12</v>
      </c>
      <c r="F11">
        <v>3100740.6344250501</v>
      </c>
      <c r="G11">
        <v>0.16053857345060901</v>
      </c>
      <c r="H11">
        <v>0.16053857345060901</v>
      </c>
      <c r="I11">
        <v>90362.520197665697</v>
      </c>
      <c r="J11">
        <v>1.77660575534452E-4</v>
      </c>
      <c r="K11">
        <v>19644.393798471599</v>
      </c>
      <c r="L11">
        <v>8.1722335185064102E-4</v>
      </c>
      <c r="M11">
        <v>0.108765435871755</v>
      </c>
      <c r="N11">
        <v>5.5367163266813397E-4</v>
      </c>
    </row>
    <row r="12" spans="1:14" x14ac:dyDescent="0.25">
      <c r="A12" t="s">
        <v>96</v>
      </c>
      <c r="B12" t="s">
        <v>74</v>
      </c>
      <c r="C12" t="s">
        <v>66</v>
      </c>
      <c r="D12" t="s">
        <v>24</v>
      </c>
      <c r="E12" t="s">
        <v>4</v>
      </c>
      <c r="F12">
        <v>15520841.2368543</v>
      </c>
      <c r="G12">
        <v>8.3086028927586302</v>
      </c>
      <c r="H12">
        <v>8.3086028927586302</v>
      </c>
      <c r="I12">
        <v>79270.956926699495</v>
      </c>
      <c r="J12">
        <v>1.04812698305653E-2</v>
      </c>
      <c r="K12">
        <v>18418.544183603201</v>
      </c>
      <c r="L12">
        <v>4.51099870322825E-2</v>
      </c>
      <c r="M12">
        <v>7.6969555975102004</v>
      </c>
      <c r="N12">
        <v>4.1789163794836097E-2</v>
      </c>
    </row>
    <row r="13" spans="1:14" x14ac:dyDescent="0.25">
      <c r="A13" t="s">
        <v>97</v>
      </c>
      <c r="B13" t="s">
        <v>74</v>
      </c>
      <c r="C13" t="s">
        <v>66</v>
      </c>
      <c r="D13" t="s">
        <v>25</v>
      </c>
      <c r="E13" t="s">
        <v>6</v>
      </c>
      <c r="F13">
        <v>9866022.0418499708</v>
      </c>
      <c r="G13">
        <v>21.001417171300702</v>
      </c>
      <c r="H13">
        <v>21.001417171300702</v>
      </c>
      <c r="I13">
        <v>184209.65849495199</v>
      </c>
      <c r="J13">
        <v>1.1400823031152901E-2</v>
      </c>
      <c r="K13">
        <v>44766.150258016802</v>
      </c>
      <c r="L13">
        <v>4.6913610060851103E-2</v>
      </c>
      <c r="M13">
        <v>19.500875280788499</v>
      </c>
      <c r="N13">
        <v>4.3561653544904197E-2</v>
      </c>
    </row>
    <row r="14" spans="1:14" x14ac:dyDescent="0.25">
      <c r="A14" t="s">
        <v>98</v>
      </c>
      <c r="B14" t="s">
        <v>74</v>
      </c>
      <c r="C14" t="s">
        <v>66</v>
      </c>
      <c r="D14" t="s">
        <v>26</v>
      </c>
      <c r="E14" t="s">
        <v>8</v>
      </c>
      <c r="F14">
        <v>12420100.6958127</v>
      </c>
      <c r="G14">
        <v>0.53288417841896996</v>
      </c>
      <c r="H14">
        <v>0.53288417841896996</v>
      </c>
      <c r="I14">
        <v>8849.9098499830798</v>
      </c>
      <c r="J14">
        <v>6.0213514877780197E-3</v>
      </c>
      <c r="K14">
        <v>1846.25304728231</v>
      </c>
      <c r="L14">
        <v>2.88630087410486E-2</v>
      </c>
      <c r="M14">
        <v>0.49604844782206098</v>
      </c>
      <c r="N14">
        <v>2.6867847208281899E-2</v>
      </c>
    </row>
    <row r="15" spans="1:14" x14ac:dyDescent="0.25">
      <c r="A15" t="s">
        <v>99</v>
      </c>
      <c r="B15" t="s">
        <v>74</v>
      </c>
      <c r="C15" t="s">
        <v>66</v>
      </c>
      <c r="D15" t="s">
        <v>27</v>
      </c>
      <c r="E15" t="s">
        <v>10</v>
      </c>
      <c r="F15">
        <v>3100740.6344250501</v>
      </c>
      <c r="G15">
        <v>1.483641079131</v>
      </c>
      <c r="H15">
        <v>1.483641079131</v>
      </c>
      <c r="I15">
        <v>105128.139830499</v>
      </c>
      <c r="J15">
        <v>1.4112692201375401E-3</v>
      </c>
      <c r="K15">
        <v>24036.680715141702</v>
      </c>
      <c r="L15">
        <v>6.1724041547733203E-3</v>
      </c>
      <c r="M15">
        <v>1.3759306588423701</v>
      </c>
      <c r="N15">
        <v>5.7242956094832997E-3</v>
      </c>
    </row>
    <row r="16" spans="1:14" x14ac:dyDescent="0.25">
      <c r="A16" t="s">
        <v>100</v>
      </c>
      <c r="B16" t="s">
        <v>74</v>
      </c>
      <c r="C16" t="s">
        <v>66</v>
      </c>
      <c r="D16" t="s">
        <v>29</v>
      </c>
      <c r="E16" t="s">
        <v>13</v>
      </c>
      <c r="F16">
        <v>1225390.23224217</v>
      </c>
      <c r="G16">
        <v>7.5926131837199295E-4</v>
      </c>
      <c r="H16">
        <v>7.5926131837199295E-4</v>
      </c>
      <c r="I16">
        <v>17.355196966790501</v>
      </c>
      <c r="J16">
        <v>4.3748355021544904E-3</v>
      </c>
      <c r="K16">
        <v>3.78247355874452</v>
      </c>
      <c r="L16">
        <v>2.00731427881813E-2</v>
      </c>
      <c r="M16">
        <v>6.9514914003491297E-4</v>
      </c>
      <c r="N16">
        <v>1.8378162576386799E-2</v>
      </c>
    </row>
    <row r="17" spans="1:14" x14ac:dyDescent="0.25">
      <c r="A17" t="s">
        <v>101</v>
      </c>
      <c r="B17" t="s">
        <v>74</v>
      </c>
      <c r="C17" t="s">
        <v>66</v>
      </c>
      <c r="D17" t="s">
        <v>30</v>
      </c>
      <c r="E17" t="s">
        <v>13</v>
      </c>
      <c r="F17">
        <v>4163180.6159864301</v>
      </c>
      <c r="G17">
        <v>6.4127461960475002E-2</v>
      </c>
      <c r="H17">
        <v>6.4127461960475002E-2</v>
      </c>
      <c r="I17">
        <v>1120.8064099363401</v>
      </c>
      <c r="J17">
        <v>5.7215466820998298E-3</v>
      </c>
      <c r="K17">
        <v>307.68987145640898</v>
      </c>
      <c r="L17">
        <v>2.0841590156002201E-2</v>
      </c>
      <c r="M17">
        <v>6.0660279604618603E-2</v>
      </c>
      <c r="N17">
        <v>1.9714746968267399E-2</v>
      </c>
    </row>
    <row r="18" spans="1:14" x14ac:dyDescent="0.25">
      <c r="A18" t="s">
        <v>102</v>
      </c>
      <c r="B18" t="s">
        <v>74</v>
      </c>
      <c r="C18" t="s">
        <v>66</v>
      </c>
      <c r="D18" t="s">
        <v>31</v>
      </c>
      <c r="E18" t="s">
        <v>13</v>
      </c>
      <c r="F18">
        <v>1978991.38023931</v>
      </c>
      <c r="G18">
        <v>0.14360737226870601</v>
      </c>
      <c r="H18">
        <v>0.14360737226870601</v>
      </c>
      <c r="I18">
        <v>2870.8332782479401</v>
      </c>
      <c r="J18">
        <v>5.0022888252273896E-3</v>
      </c>
      <c r="K18">
        <v>741.20718710884796</v>
      </c>
      <c r="L18">
        <v>1.9374794897612999E-2</v>
      </c>
      <c r="M18">
        <v>0.13537807192603099</v>
      </c>
      <c r="N18">
        <v>1.82645384826997E-2</v>
      </c>
    </row>
    <row r="19" spans="1:14" x14ac:dyDescent="0.25">
      <c r="A19" t="s">
        <v>103</v>
      </c>
      <c r="B19" t="s">
        <v>74</v>
      </c>
      <c r="C19" t="s">
        <v>66</v>
      </c>
      <c r="D19" t="s">
        <v>32</v>
      </c>
      <c r="E19" t="s">
        <v>13</v>
      </c>
      <c r="F19">
        <v>1638811.26059589</v>
      </c>
      <c r="G19">
        <v>0.244251461374697</v>
      </c>
      <c r="H19">
        <v>0.244251461374697</v>
      </c>
      <c r="I19">
        <v>4823.9716729070196</v>
      </c>
      <c r="J19">
        <v>5.0632855650146599E-3</v>
      </c>
      <c r="K19">
        <v>1239.2283009248799</v>
      </c>
      <c r="L19">
        <v>1.9709964757292999E-2</v>
      </c>
      <c r="M19">
        <v>0.231265977214756</v>
      </c>
      <c r="N19">
        <v>1.86620961643752E-2</v>
      </c>
    </row>
    <row r="20" spans="1:14" x14ac:dyDescent="0.25">
      <c r="A20" t="s">
        <v>104</v>
      </c>
      <c r="B20" t="s">
        <v>74</v>
      </c>
      <c r="C20" t="s">
        <v>66</v>
      </c>
      <c r="D20" t="s">
        <v>33</v>
      </c>
      <c r="E20" t="s">
        <v>13</v>
      </c>
      <c r="F20">
        <v>3100740.6344250501</v>
      </c>
      <c r="G20">
        <v>0.95343297750108902</v>
      </c>
      <c r="H20">
        <v>0.95343297750108902</v>
      </c>
      <c r="I20">
        <v>20347.305822523798</v>
      </c>
      <c r="J20">
        <v>4.6857946984099896E-3</v>
      </c>
      <c r="K20">
        <v>5052.1748828940399</v>
      </c>
      <c r="L20">
        <v>1.8871733453433601E-2</v>
      </c>
      <c r="M20">
        <v>0.89299880489527494</v>
      </c>
      <c r="N20">
        <v>1.7675532332002999E-2</v>
      </c>
    </row>
    <row r="21" spans="1:14" x14ac:dyDescent="0.25">
      <c r="A21" t="s">
        <v>105</v>
      </c>
      <c r="B21" t="s">
        <v>74</v>
      </c>
      <c r="C21" t="s">
        <v>66</v>
      </c>
      <c r="D21" t="s">
        <v>28</v>
      </c>
      <c r="E21" t="s">
        <v>12</v>
      </c>
      <c r="F21">
        <v>3100740.6344250501</v>
      </c>
      <c r="G21">
        <v>2.9250119092067299</v>
      </c>
      <c r="H21">
        <v>2.9250119092067299</v>
      </c>
      <c r="I21">
        <v>90362.520197665697</v>
      </c>
      <c r="J21">
        <v>3.2369746912861001E-3</v>
      </c>
      <c r="K21">
        <v>19644.393798471599</v>
      </c>
      <c r="L21">
        <v>1.48898048940268E-2</v>
      </c>
      <c r="M21">
        <v>2.6489204309253802</v>
      </c>
      <c r="N21">
        <v>1.34843582250498E-2</v>
      </c>
    </row>
    <row r="22" spans="1:14" x14ac:dyDescent="0.25">
      <c r="A22" t="s">
        <v>106</v>
      </c>
      <c r="B22" t="s">
        <v>73</v>
      </c>
      <c r="C22" t="s">
        <v>67</v>
      </c>
      <c r="D22" t="s">
        <v>24</v>
      </c>
      <c r="E22" t="s">
        <v>4</v>
      </c>
      <c r="F22">
        <v>15520841.2368543</v>
      </c>
      <c r="G22">
        <v>0.39435194625996201</v>
      </c>
      <c r="H22">
        <v>0.39435194625996201</v>
      </c>
      <c r="I22">
        <v>79270.956926699495</v>
      </c>
      <c r="J22">
        <v>4.9747342727881098E-4</v>
      </c>
      <c r="K22">
        <v>18418.544183603201</v>
      </c>
      <c r="L22">
        <v>2.1410592624960399E-3</v>
      </c>
      <c r="M22">
        <v>0.31337957223357799</v>
      </c>
      <c r="N22">
        <v>1.70143508145752E-3</v>
      </c>
    </row>
    <row r="23" spans="1:14" x14ac:dyDescent="0.25">
      <c r="A23" t="s">
        <v>107</v>
      </c>
      <c r="B23" t="s">
        <v>73</v>
      </c>
      <c r="C23" t="s">
        <v>67</v>
      </c>
      <c r="D23" t="s">
        <v>25</v>
      </c>
      <c r="E23" t="s">
        <v>6</v>
      </c>
      <c r="F23">
        <v>9866022.0418499708</v>
      </c>
      <c r="G23">
        <v>0.92678433084937495</v>
      </c>
      <c r="H23">
        <v>0.92678433084937495</v>
      </c>
      <c r="I23">
        <v>184209.65849495199</v>
      </c>
      <c r="J23">
        <v>5.0311386407285896E-4</v>
      </c>
      <c r="K23">
        <v>44766.150258016802</v>
      </c>
      <c r="L23">
        <v>2.0702792746477099E-3</v>
      </c>
      <c r="M23">
        <v>0.73100203455222001</v>
      </c>
      <c r="N23">
        <v>1.6329347740178001E-3</v>
      </c>
    </row>
    <row r="24" spans="1:14" x14ac:dyDescent="0.25">
      <c r="A24" t="s">
        <v>108</v>
      </c>
      <c r="B24" t="s">
        <v>73</v>
      </c>
      <c r="C24" t="s">
        <v>67</v>
      </c>
      <c r="D24" t="s">
        <v>26</v>
      </c>
      <c r="E24" t="s">
        <v>8</v>
      </c>
      <c r="F24">
        <v>12420100.6958127</v>
      </c>
      <c r="G24">
        <v>2.4965966002983699E-2</v>
      </c>
      <c r="H24">
        <v>2.4965966002983699E-2</v>
      </c>
      <c r="I24">
        <v>8849.9098499830798</v>
      </c>
      <c r="J24">
        <v>2.8210418440625598E-4</v>
      </c>
      <c r="K24">
        <v>1846.25304728231</v>
      </c>
      <c r="L24">
        <v>1.35225049674169E-3</v>
      </c>
      <c r="M24">
        <v>2.0021922490109301E-2</v>
      </c>
      <c r="N24">
        <v>1.0844625290981401E-3</v>
      </c>
    </row>
    <row r="25" spans="1:14" x14ac:dyDescent="0.25">
      <c r="A25" t="s">
        <v>109</v>
      </c>
      <c r="B25" t="s">
        <v>73</v>
      </c>
      <c r="C25" t="s">
        <v>67</v>
      </c>
      <c r="D25" t="s">
        <v>27</v>
      </c>
      <c r="E25" t="s">
        <v>10</v>
      </c>
      <c r="F25">
        <v>3100740.6344250501</v>
      </c>
      <c r="G25">
        <v>7.4516647213247397E-2</v>
      </c>
      <c r="H25">
        <v>7.4516647213247397E-2</v>
      </c>
      <c r="I25">
        <v>105128.139830499</v>
      </c>
      <c r="J25">
        <v>7.0881732838982994E-5</v>
      </c>
      <c r="K25">
        <v>24036.680715141702</v>
      </c>
      <c r="L25">
        <v>3.10012218809838E-4</v>
      </c>
      <c r="M25">
        <v>6.0009015018295801E-2</v>
      </c>
      <c r="N25">
        <v>2.4965599755416101E-4</v>
      </c>
    </row>
    <row r="26" spans="1:14" x14ac:dyDescent="0.25">
      <c r="A26" t="s">
        <v>110</v>
      </c>
      <c r="B26" t="s">
        <v>73</v>
      </c>
      <c r="C26" t="s">
        <v>67</v>
      </c>
      <c r="D26" t="s">
        <v>29</v>
      </c>
      <c r="E26" t="s">
        <v>13</v>
      </c>
      <c r="F26">
        <v>1225390.23224217</v>
      </c>
      <c r="G26">
        <v>3.3774253022160799E-5</v>
      </c>
      <c r="H26">
        <v>3.3774253022160799E-5</v>
      </c>
      <c r="I26">
        <v>17.355196966790501</v>
      </c>
      <c r="J26">
        <v>1.9460599085558301E-4</v>
      </c>
      <c r="K26">
        <v>3.78247355874452</v>
      </c>
      <c r="L26">
        <v>8.9291445128756198E-4</v>
      </c>
      <c r="M26">
        <v>2.6090671007230502E-5</v>
      </c>
      <c r="N26">
        <v>6.8977801436080502E-4</v>
      </c>
    </row>
    <row r="27" spans="1:14" x14ac:dyDescent="0.25">
      <c r="A27" t="s">
        <v>111</v>
      </c>
      <c r="B27" t="s">
        <v>73</v>
      </c>
      <c r="C27" t="s">
        <v>67</v>
      </c>
      <c r="D27" t="s">
        <v>30</v>
      </c>
      <c r="E27" t="s">
        <v>13</v>
      </c>
      <c r="F27">
        <v>4163180.6159864301</v>
      </c>
      <c r="G27">
        <v>2.7690495367758898E-3</v>
      </c>
      <c r="H27">
        <v>2.7690495367758898E-3</v>
      </c>
      <c r="I27">
        <v>1120.8064099363401</v>
      </c>
      <c r="J27">
        <v>2.4705868134115697E-4</v>
      </c>
      <c r="K27">
        <v>307.68987145640898</v>
      </c>
      <c r="L27">
        <v>8.99948225032224E-4</v>
      </c>
      <c r="M27">
        <v>2.3032467041912098E-3</v>
      </c>
      <c r="N27">
        <v>7.4856110579431701E-4</v>
      </c>
    </row>
    <row r="28" spans="1:14" x14ac:dyDescent="0.25">
      <c r="A28" t="s">
        <v>112</v>
      </c>
      <c r="B28" t="s">
        <v>73</v>
      </c>
      <c r="C28" t="s">
        <v>67</v>
      </c>
      <c r="D28" t="s">
        <v>31</v>
      </c>
      <c r="E28" t="s">
        <v>13</v>
      </c>
      <c r="F28">
        <v>1978991.38023931</v>
      </c>
      <c r="G28">
        <v>6.8656434634702902E-3</v>
      </c>
      <c r="H28">
        <v>6.8656434634702902E-3</v>
      </c>
      <c r="I28">
        <v>2870.8332782479401</v>
      </c>
      <c r="J28">
        <v>2.3915159112480199E-4</v>
      </c>
      <c r="K28">
        <v>741.20718710884796</v>
      </c>
      <c r="L28">
        <v>9.2627858753642402E-4</v>
      </c>
      <c r="M28">
        <v>5.77252946141833E-3</v>
      </c>
      <c r="N28">
        <v>7.7880106423881997E-4</v>
      </c>
    </row>
    <row r="29" spans="1:14" x14ac:dyDescent="0.25">
      <c r="A29" t="s">
        <v>113</v>
      </c>
      <c r="B29" t="s">
        <v>73</v>
      </c>
      <c r="C29" t="s">
        <v>67</v>
      </c>
      <c r="D29" t="s">
        <v>32</v>
      </c>
      <c r="E29" t="s">
        <v>13</v>
      </c>
      <c r="F29">
        <v>1638811.26059589</v>
      </c>
      <c r="G29">
        <v>1.1221205388339201E-2</v>
      </c>
      <c r="H29">
        <v>1.1221205388339201E-2</v>
      </c>
      <c r="I29">
        <v>4823.9716729070196</v>
      </c>
      <c r="J29">
        <v>2.3261341793031601E-4</v>
      </c>
      <c r="K29">
        <v>1239.2283009248799</v>
      </c>
      <c r="L29">
        <v>9.0549944509533899E-4</v>
      </c>
      <c r="M29">
        <v>9.4702818428773899E-3</v>
      </c>
      <c r="N29">
        <v>7.6420800233575295E-4</v>
      </c>
    </row>
    <row r="30" spans="1:14" x14ac:dyDescent="0.25">
      <c r="A30" t="s">
        <v>114</v>
      </c>
      <c r="B30" t="s">
        <v>73</v>
      </c>
      <c r="C30" t="s">
        <v>67</v>
      </c>
      <c r="D30" t="s">
        <v>33</v>
      </c>
      <c r="E30" t="s">
        <v>13</v>
      </c>
      <c r="F30">
        <v>3100740.6344250501</v>
      </c>
      <c r="G30">
        <v>4.5932126926938502E-2</v>
      </c>
      <c r="H30">
        <v>4.5932126926938502E-2</v>
      </c>
      <c r="I30">
        <v>20347.305822523798</v>
      </c>
      <c r="J30">
        <v>2.2574058368009101E-4</v>
      </c>
      <c r="K30">
        <v>5052.1748828940399</v>
      </c>
      <c r="L30">
        <v>9.0915552196061604E-4</v>
      </c>
      <c r="M30">
        <v>3.7812268526378597E-2</v>
      </c>
      <c r="N30">
        <v>7.4843546399008701E-4</v>
      </c>
    </row>
    <row r="31" spans="1:14" x14ac:dyDescent="0.25">
      <c r="A31" t="s">
        <v>115</v>
      </c>
      <c r="B31" t="s">
        <v>73</v>
      </c>
      <c r="C31" t="s">
        <v>67</v>
      </c>
      <c r="D31" t="s">
        <v>28</v>
      </c>
      <c r="E31" t="s">
        <v>12</v>
      </c>
      <c r="F31">
        <v>3100740.6344250501</v>
      </c>
      <c r="G31">
        <v>0.14641179014790501</v>
      </c>
      <c r="H31">
        <v>0.14641179014790501</v>
      </c>
      <c r="I31">
        <v>90362.520197665697</v>
      </c>
      <c r="J31">
        <v>1.6202712123083001E-4</v>
      </c>
      <c r="K31">
        <v>19644.393798471599</v>
      </c>
      <c r="L31">
        <v>7.4531080800924003E-4</v>
      </c>
      <c r="M31">
        <v>0.109864196708842</v>
      </c>
      <c r="N31">
        <v>5.5926488664359098E-4</v>
      </c>
    </row>
    <row r="32" spans="1:14" x14ac:dyDescent="0.25">
      <c r="A32" t="s">
        <v>116</v>
      </c>
      <c r="B32" t="s">
        <v>74</v>
      </c>
      <c r="C32" t="s">
        <v>67</v>
      </c>
      <c r="D32" t="s">
        <v>24</v>
      </c>
      <c r="E32" t="s">
        <v>4</v>
      </c>
      <c r="F32">
        <v>15520841.2368543</v>
      </c>
      <c r="G32">
        <v>7.0240669122053498</v>
      </c>
      <c r="H32">
        <v>7.0240669122053498</v>
      </c>
      <c r="I32">
        <v>79270.956926699495</v>
      </c>
      <c r="J32">
        <v>8.8608327495029292E-3</v>
      </c>
      <c r="K32">
        <v>18418.544183603201</v>
      </c>
      <c r="L32">
        <v>3.8135842019796598E-2</v>
      </c>
      <c r="M32">
        <v>6.5338217215584198</v>
      </c>
      <c r="N32">
        <v>3.5474148534361601E-2</v>
      </c>
    </row>
    <row r="33" spans="1:14" x14ac:dyDescent="0.25">
      <c r="A33" t="s">
        <v>117</v>
      </c>
      <c r="B33" t="s">
        <v>74</v>
      </c>
      <c r="C33" t="s">
        <v>67</v>
      </c>
      <c r="D33" t="s">
        <v>25</v>
      </c>
      <c r="E33" t="s">
        <v>6</v>
      </c>
      <c r="F33">
        <v>9866022.0418499708</v>
      </c>
      <c r="G33">
        <v>17.936714471389301</v>
      </c>
      <c r="H33">
        <v>17.936714471389301</v>
      </c>
      <c r="I33">
        <v>184209.65849495199</v>
      </c>
      <c r="J33">
        <v>9.7371194420192604E-3</v>
      </c>
      <c r="K33">
        <v>44766.150258016802</v>
      </c>
      <c r="L33">
        <v>4.0067583135936898E-2</v>
      </c>
      <c r="M33">
        <v>16.4520066136777</v>
      </c>
      <c r="N33">
        <v>3.6750997168293303E-2</v>
      </c>
    </row>
    <row r="34" spans="1:14" x14ac:dyDescent="0.25">
      <c r="A34" t="s">
        <v>118</v>
      </c>
      <c r="B34" t="s">
        <v>74</v>
      </c>
      <c r="C34" t="s">
        <v>67</v>
      </c>
      <c r="D34" t="s">
        <v>26</v>
      </c>
      <c r="E34" t="s">
        <v>8</v>
      </c>
      <c r="F34">
        <v>12420100.6958127</v>
      </c>
      <c r="G34">
        <v>0.44919609125559001</v>
      </c>
      <c r="H34">
        <v>0.44919609125559001</v>
      </c>
      <c r="I34">
        <v>8849.9098499830798</v>
      </c>
      <c r="J34">
        <v>5.0757137515524903E-3</v>
      </c>
      <c r="K34">
        <v>1846.25304728231</v>
      </c>
      <c r="L34">
        <v>2.4330147588208801E-2</v>
      </c>
      <c r="M34">
        <v>0.42048738539339398</v>
      </c>
      <c r="N34">
        <v>2.2775176242084E-2</v>
      </c>
    </row>
    <row r="35" spans="1:14" x14ac:dyDescent="0.25">
      <c r="A35" t="s">
        <v>119</v>
      </c>
      <c r="B35" t="s">
        <v>74</v>
      </c>
      <c r="C35" t="s">
        <v>67</v>
      </c>
      <c r="D35" t="s">
        <v>27</v>
      </c>
      <c r="E35" t="s">
        <v>10</v>
      </c>
      <c r="F35">
        <v>3100740.6344250501</v>
      </c>
      <c r="G35">
        <v>1.51996580235644</v>
      </c>
      <c r="H35">
        <v>1.51996580235644</v>
      </c>
      <c r="I35">
        <v>105128.139830499</v>
      </c>
      <c r="J35">
        <v>1.44582202710626E-3</v>
      </c>
      <c r="K35">
        <v>24036.680715141702</v>
      </c>
      <c r="L35">
        <v>6.3235261988521902E-3</v>
      </c>
      <c r="M35">
        <v>1.41673770764697</v>
      </c>
      <c r="N35">
        <v>5.8940655094466103E-3</v>
      </c>
    </row>
    <row r="36" spans="1:14" x14ac:dyDescent="0.25">
      <c r="A36" t="s">
        <v>120</v>
      </c>
      <c r="B36" t="s">
        <v>74</v>
      </c>
      <c r="C36" t="s">
        <v>67</v>
      </c>
      <c r="D36" t="s">
        <v>29</v>
      </c>
      <c r="E36" t="s">
        <v>13</v>
      </c>
      <c r="F36">
        <v>1225390.23224217</v>
      </c>
      <c r="G36">
        <v>5.7587030582822898E-4</v>
      </c>
      <c r="H36">
        <v>5.7587030582822898E-4</v>
      </c>
      <c r="I36">
        <v>17.355196966790501</v>
      </c>
      <c r="J36">
        <v>3.31814330272463E-3</v>
      </c>
      <c r="K36">
        <v>3.78247355874452</v>
      </c>
      <c r="L36">
        <v>1.52247014257879E-2</v>
      </c>
      <c r="M36">
        <v>5.2757975827251902E-4</v>
      </c>
      <c r="N36">
        <v>1.3948009155353699E-2</v>
      </c>
    </row>
    <row r="37" spans="1:14" x14ac:dyDescent="0.25">
      <c r="A37" t="s">
        <v>121</v>
      </c>
      <c r="B37" t="s">
        <v>74</v>
      </c>
      <c r="C37" t="s">
        <v>67</v>
      </c>
      <c r="D37" t="s">
        <v>30</v>
      </c>
      <c r="E37" t="s">
        <v>13</v>
      </c>
      <c r="F37">
        <v>4163180.6159864301</v>
      </c>
      <c r="G37">
        <v>5.0828985165319598E-2</v>
      </c>
      <c r="H37">
        <v>5.0828985165319598E-2</v>
      </c>
      <c r="I37">
        <v>1120.8064099363401</v>
      </c>
      <c r="J37">
        <v>4.5350369800442698E-3</v>
      </c>
      <c r="K37">
        <v>307.68987145640898</v>
      </c>
      <c r="L37">
        <v>1.6519550976678898E-2</v>
      </c>
      <c r="M37">
        <v>4.8040716128967202E-2</v>
      </c>
      <c r="N37">
        <v>1.56133563648269E-2</v>
      </c>
    </row>
    <row r="38" spans="1:14" x14ac:dyDescent="0.25">
      <c r="A38" t="s">
        <v>122</v>
      </c>
      <c r="B38" t="s">
        <v>74</v>
      </c>
      <c r="C38" t="s">
        <v>67</v>
      </c>
      <c r="D38" t="s">
        <v>31</v>
      </c>
      <c r="E38" t="s">
        <v>13</v>
      </c>
      <c r="F38">
        <v>1978991.38023931</v>
      </c>
      <c r="G38">
        <v>0.131314395540229</v>
      </c>
      <c r="H38">
        <v>0.131314395540229</v>
      </c>
      <c r="I38">
        <v>2870.8332782479401</v>
      </c>
      <c r="J38">
        <v>4.5740864345968002E-3</v>
      </c>
      <c r="K38">
        <v>741.20718710884796</v>
      </c>
      <c r="L38">
        <v>1.7716287405743401E-2</v>
      </c>
      <c r="M38">
        <v>0.12457174298819799</v>
      </c>
      <c r="N38">
        <v>1.6806602142391901E-2</v>
      </c>
    </row>
    <row r="39" spans="1:14" x14ac:dyDescent="0.25">
      <c r="A39" t="s">
        <v>123</v>
      </c>
      <c r="B39" t="s">
        <v>74</v>
      </c>
      <c r="C39" t="s">
        <v>67</v>
      </c>
      <c r="D39" t="s">
        <v>32</v>
      </c>
      <c r="E39" t="s">
        <v>13</v>
      </c>
      <c r="F39">
        <v>1638811.26059589</v>
      </c>
      <c r="G39">
        <v>0.21229998439074299</v>
      </c>
      <c r="H39">
        <v>0.21229998439074299</v>
      </c>
      <c r="I39">
        <v>4823.9716729070196</v>
      </c>
      <c r="J39">
        <v>4.4009376253821798E-3</v>
      </c>
      <c r="K39">
        <v>1239.2283009248799</v>
      </c>
      <c r="L39">
        <v>1.7131628145701201E-2</v>
      </c>
      <c r="M39">
        <v>0.20166876813943799</v>
      </c>
      <c r="N39">
        <v>1.6273738098857501E-2</v>
      </c>
    </row>
    <row r="40" spans="1:14" x14ac:dyDescent="0.25">
      <c r="A40" t="s">
        <v>124</v>
      </c>
      <c r="B40" t="s">
        <v>74</v>
      </c>
      <c r="C40" t="s">
        <v>67</v>
      </c>
      <c r="D40" t="s">
        <v>33</v>
      </c>
      <c r="E40" t="s">
        <v>13</v>
      </c>
      <c r="F40">
        <v>3100740.6344250501</v>
      </c>
      <c r="G40">
        <v>0.96149867683457002</v>
      </c>
      <c r="H40">
        <v>0.96149867683457002</v>
      </c>
      <c r="I40">
        <v>20347.305822523798</v>
      </c>
      <c r="J40">
        <v>4.7254348326067801E-3</v>
      </c>
      <c r="K40">
        <v>5052.1748828940399</v>
      </c>
      <c r="L40">
        <v>1.90313815163063E-2</v>
      </c>
      <c r="M40">
        <v>0.90498017014479004</v>
      </c>
      <c r="N40">
        <v>1.79126849549275E-2</v>
      </c>
    </row>
    <row r="41" spans="1:14" x14ac:dyDescent="0.25">
      <c r="A41" t="s">
        <v>125</v>
      </c>
      <c r="B41" t="s">
        <v>74</v>
      </c>
      <c r="C41" t="s">
        <v>67</v>
      </c>
      <c r="D41" t="s">
        <v>28</v>
      </c>
      <c r="E41" t="s">
        <v>12</v>
      </c>
      <c r="F41">
        <v>3100740.6344250501</v>
      </c>
      <c r="G41">
        <v>2.7424819042649999</v>
      </c>
      <c r="H41">
        <v>2.7424819042649999</v>
      </c>
      <c r="I41">
        <v>90362.520197665697</v>
      </c>
      <c r="J41">
        <v>3.0349772209383799E-3</v>
      </c>
      <c r="K41">
        <v>19644.393798471599</v>
      </c>
      <c r="L41">
        <v>1.3960633921309199E-2</v>
      </c>
      <c r="M41">
        <v>2.4723744250620898</v>
      </c>
      <c r="N41">
        <v>1.25856488646366E-2</v>
      </c>
    </row>
    <row r="42" spans="1:14" x14ac:dyDescent="0.25">
      <c r="A42" t="s">
        <v>126</v>
      </c>
      <c r="B42" t="s">
        <v>73</v>
      </c>
      <c r="C42" t="s">
        <v>68</v>
      </c>
      <c r="D42" t="s">
        <v>24</v>
      </c>
      <c r="E42" t="s">
        <v>4</v>
      </c>
      <c r="F42">
        <v>15520841.2368543</v>
      </c>
      <c r="G42">
        <v>0.26950772169759202</v>
      </c>
      <c r="H42">
        <v>0.26950772169759202</v>
      </c>
      <c r="I42">
        <v>79270.956926699495</v>
      </c>
      <c r="J42">
        <v>3.3998292962049198E-4</v>
      </c>
      <c r="K42">
        <v>18418.544183603201</v>
      </c>
      <c r="L42">
        <v>1.46324117156619E-3</v>
      </c>
      <c r="M42">
        <v>0.12609066707261099</v>
      </c>
      <c r="N42">
        <v>6.8458541465433401E-4</v>
      </c>
    </row>
    <row r="43" spans="1:14" x14ac:dyDescent="0.25">
      <c r="A43" t="s">
        <v>127</v>
      </c>
      <c r="B43" t="s">
        <v>73</v>
      </c>
      <c r="C43" t="s">
        <v>68</v>
      </c>
      <c r="D43" t="s">
        <v>25</v>
      </c>
      <c r="E43" t="s">
        <v>6</v>
      </c>
      <c r="F43">
        <v>9866022.0418499708</v>
      </c>
      <c r="G43">
        <v>0.58702381345590304</v>
      </c>
      <c r="H43">
        <v>0.58702381345590304</v>
      </c>
      <c r="I43">
        <v>184209.65849495199</v>
      </c>
      <c r="J43">
        <v>3.1867157143227999E-4</v>
      </c>
      <c r="K43">
        <v>44766.150258016802</v>
      </c>
      <c r="L43">
        <v>1.31131180606886E-3</v>
      </c>
      <c r="M43">
        <v>0.25896470725361997</v>
      </c>
      <c r="N43">
        <v>5.7848330884169503E-4</v>
      </c>
    </row>
    <row r="44" spans="1:14" x14ac:dyDescent="0.25">
      <c r="A44" t="s">
        <v>128</v>
      </c>
      <c r="B44" t="s">
        <v>73</v>
      </c>
      <c r="C44" t="s">
        <v>68</v>
      </c>
      <c r="D44" t="s">
        <v>26</v>
      </c>
      <c r="E44" t="s">
        <v>8</v>
      </c>
      <c r="F44">
        <v>12420100.6958127</v>
      </c>
      <c r="G44">
        <v>1.6198741698642001E-2</v>
      </c>
      <c r="H44">
        <v>1.6198741698642001E-2</v>
      </c>
      <c r="I44">
        <v>8849.9098499830798</v>
      </c>
      <c r="J44">
        <v>1.8303849387429601E-4</v>
      </c>
      <c r="K44">
        <v>1846.25304728231</v>
      </c>
      <c r="L44">
        <v>8.7738469666910504E-4</v>
      </c>
      <c r="M44">
        <v>7.7616334744509997E-3</v>
      </c>
      <c r="N44">
        <v>4.2039922349085002E-4</v>
      </c>
    </row>
    <row r="45" spans="1:14" x14ac:dyDescent="0.25">
      <c r="A45" t="s">
        <v>129</v>
      </c>
      <c r="B45" t="s">
        <v>73</v>
      </c>
      <c r="C45" t="s">
        <v>68</v>
      </c>
      <c r="D45" t="s">
        <v>27</v>
      </c>
      <c r="E45" t="s">
        <v>10</v>
      </c>
      <c r="F45">
        <v>3100740.6344250501</v>
      </c>
      <c r="G45">
        <v>4.1943111104529598E-2</v>
      </c>
      <c r="H45">
        <v>4.1943111104529598E-2</v>
      </c>
      <c r="I45">
        <v>105128.139830499</v>
      </c>
      <c r="J45">
        <v>3.9897130465882199E-5</v>
      </c>
      <c r="K45">
        <v>24036.680715141702</v>
      </c>
      <c r="L45">
        <v>1.7449626927110501E-4</v>
      </c>
      <c r="M45">
        <v>2.0680119697569301E-2</v>
      </c>
      <c r="N45">
        <v>8.6035671658033999E-5</v>
      </c>
    </row>
    <row r="46" spans="1:14" x14ac:dyDescent="0.25">
      <c r="A46" t="s">
        <v>130</v>
      </c>
      <c r="B46" t="s">
        <v>73</v>
      </c>
      <c r="C46" t="s">
        <v>68</v>
      </c>
      <c r="D46" t="s">
        <v>29</v>
      </c>
      <c r="E46" t="s">
        <v>13</v>
      </c>
      <c r="F46">
        <v>1225390.23224217</v>
      </c>
      <c r="G46">
        <v>2.6914874242527299E-5</v>
      </c>
      <c r="H46">
        <v>2.6914874242527299E-5</v>
      </c>
      <c r="I46">
        <v>17.355196966790501</v>
      </c>
      <c r="J46">
        <v>1.5508250522324401E-4</v>
      </c>
      <c r="K46">
        <v>3.78247355874452</v>
      </c>
      <c r="L46">
        <v>7.1156807376231601E-4</v>
      </c>
      <c r="M46">
        <v>1.04170060147116E-5</v>
      </c>
      <c r="N46">
        <v>2.75401952001199E-4</v>
      </c>
    </row>
    <row r="47" spans="1:14" x14ac:dyDescent="0.25">
      <c r="A47" t="s">
        <v>131</v>
      </c>
      <c r="B47" t="s">
        <v>73</v>
      </c>
      <c r="C47" t="s">
        <v>68</v>
      </c>
      <c r="D47" t="s">
        <v>30</v>
      </c>
      <c r="E47" t="s">
        <v>13</v>
      </c>
      <c r="F47">
        <v>4163180.6159864301</v>
      </c>
      <c r="G47">
        <v>1.6551214441741899E-3</v>
      </c>
      <c r="H47">
        <v>1.6551214441741899E-3</v>
      </c>
      <c r="I47">
        <v>1120.8064099363401</v>
      </c>
      <c r="J47">
        <v>1.4767237495262001E-4</v>
      </c>
      <c r="K47">
        <v>307.68987145640898</v>
      </c>
      <c r="L47">
        <v>5.3791872847159096E-4</v>
      </c>
      <c r="M47">
        <v>8.7900405598846198E-4</v>
      </c>
      <c r="N47">
        <v>2.8567858013259001E-4</v>
      </c>
    </row>
    <row r="48" spans="1:14" x14ac:dyDescent="0.25">
      <c r="A48" t="s">
        <v>132</v>
      </c>
      <c r="B48" t="s">
        <v>73</v>
      </c>
      <c r="C48" t="s">
        <v>68</v>
      </c>
      <c r="D48" t="s">
        <v>31</v>
      </c>
      <c r="E48" t="s">
        <v>13</v>
      </c>
      <c r="F48">
        <v>1978991.38023931</v>
      </c>
      <c r="G48">
        <v>3.8310257790488298E-3</v>
      </c>
      <c r="H48">
        <v>3.8310257790488298E-3</v>
      </c>
      <c r="I48">
        <v>2870.8332782479401</v>
      </c>
      <c r="J48">
        <v>1.3344647381915799E-4</v>
      </c>
      <c r="K48">
        <v>741.20718710884796</v>
      </c>
      <c r="L48">
        <v>5.1686301019180899E-4</v>
      </c>
      <c r="M48">
        <v>2.1119873605960401E-3</v>
      </c>
      <c r="N48">
        <v>2.8493886693598599E-4</v>
      </c>
    </row>
    <row r="49" spans="1:14" x14ac:dyDescent="0.25">
      <c r="A49" t="s">
        <v>133</v>
      </c>
      <c r="B49" t="s">
        <v>73</v>
      </c>
      <c r="C49" t="s">
        <v>68</v>
      </c>
      <c r="D49" t="s">
        <v>32</v>
      </c>
      <c r="E49" t="s">
        <v>13</v>
      </c>
      <c r="F49">
        <v>1638811.26059589</v>
      </c>
      <c r="G49">
        <v>6.24538442700363E-3</v>
      </c>
      <c r="H49">
        <v>6.24538442700363E-3</v>
      </c>
      <c r="I49">
        <v>4823.9716729070196</v>
      </c>
      <c r="J49">
        <v>1.2946561154327901E-4</v>
      </c>
      <c r="K49">
        <v>1239.2283009248799</v>
      </c>
      <c r="L49">
        <v>5.0397367638734696E-4</v>
      </c>
      <c r="M49">
        <v>3.5376602359236402E-3</v>
      </c>
      <c r="N49">
        <v>2.8547284090295002E-4</v>
      </c>
    </row>
    <row r="50" spans="1:14" x14ac:dyDescent="0.25">
      <c r="A50" t="s">
        <v>134</v>
      </c>
      <c r="B50" t="s">
        <v>73</v>
      </c>
      <c r="C50" t="s">
        <v>68</v>
      </c>
      <c r="D50" t="s">
        <v>33</v>
      </c>
      <c r="E50" t="s">
        <v>13</v>
      </c>
      <c r="F50">
        <v>3100740.6344250501</v>
      </c>
      <c r="G50">
        <v>2.4859868326518601E-2</v>
      </c>
      <c r="H50">
        <v>2.4859868326518601E-2</v>
      </c>
      <c r="I50">
        <v>20347.305822523798</v>
      </c>
      <c r="J50">
        <v>1.2217769046848201E-4</v>
      </c>
      <c r="K50">
        <v>5052.1748828940399</v>
      </c>
      <c r="L50">
        <v>4.9206270374152505E-4</v>
      </c>
      <c r="M50">
        <v>1.28346937226511E-2</v>
      </c>
      <c r="N50">
        <v>2.5404294230010801E-4</v>
      </c>
    </row>
    <row r="51" spans="1:14" x14ac:dyDescent="0.25">
      <c r="A51" t="s">
        <v>135</v>
      </c>
      <c r="B51" t="s">
        <v>73</v>
      </c>
      <c r="C51" t="s">
        <v>68</v>
      </c>
      <c r="D51" t="s">
        <v>28</v>
      </c>
      <c r="E51" t="s">
        <v>12</v>
      </c>
      <c r="F51">
        <v>3100740.6344250501</v>
      </c>
      <c r="G51">
        <v>9.5614002048357294E-2</v>
      </c>
      <c r="H51">
        <v>9.5614002048357294E-2</v>
      </c>
      <c r="I51">
        <v>90362.520197665697</v>
      </c>
      <c r="J51">
        <v>1.05811570814098E-4</v>
      </c>
      <c r="K51">
        <v>19644.393798471599</v>
      </c>
      <c r="L51">
        <v>4.8672411594495899E-4</v>
      </c>
      <c r="M51">
        <v>4.1222656164754602E-2</v>
      </c>
      <c r="N51">
        <v>2.09844378949285E-4</v>
      </c>
    </row>
    <row r="52" spans="1:14" x14ac:dyDescent="0.25">
      <c r="A52" t="s">
        <v>136</v>
      </c>
      <c r="B52" t="s">
        <v>74</v>
      </c>
      <c r="C52" t="s">
        <v>68</v>
      </c>
      <c r="D52" t="s">
        <v>24</v>
      </c>
      <c r="E52" t="s">
        <v>4</v>
      </c>
      <c r="F52">
        <v>15520841.2368543</v>
      </c>
      <c r="G52">
        <v>3.2656364858425802</v>
      </c>
      <c r="H52">
        <v>3.2656364858425802</v>
      </c>
      <c r="I52">
        <v>79270.956926699495</v>
      </c>
      <c r="J52">
        <v>4.1195875670609798E-3</v>
      </c>
      <c r="K52">
        <v>18418.544183603201</v>
      </c>
      <c r="L52">
        <v>1.7730155289633301E-2</v>
      </c>
      <c r="M52">
        <v>0.93335201307614901</v>
      </c>
      <c r="N52">
        <v>5.0674581214027199E-3</v>
      </c>
    </row>
    <row r="53" spans="1:14" x14ac:dyDescent="0.25">
      <c r="A53" t="s">
        <v>137</v>
      </c>
      <c r="B53" t="s">
        <v>74</v>
      </c>
      <c r="C53" t="s">
        <v>68</v>
      </c>
      <c r="D53" t="s">
        <v>25</v>
      </c>
      <c r="E53" t="s">
        <v>6</v>
      </c>
      <c r="F53">
        <v>9866022.0418499708</v>
      </c>
      <c r="G53">
        <v>9.5760588315448594</v>
      </c>
      <c r="H53">
        <v>9.5760588315448594</v>
      </c>
      <c r="I53">
        <v>184209.65849495199</v>
      </c>
      <c r="J53">
        <v>5.19845642719501E-3</v>
      </c>
      <c r="K53">
        <v>44766.150258016802</v>
      </c>
      <c r="L53">
        <v>2.1391294038803198E-2</v>
      </c>
      <c r="M53">
        <v>2.0020374417244899</v>
      </c>
      <c r="N53">
        <v>4.4722126655641096E-3</v>
      </c>
    </row>
    <row r="54" spans="1:14" x14ac:dyDescent="0.25">
      <c r="A54" t="s">
        <v>138</v>
      </c>
      <c r="B54" t="s">
        <v>74</v>
      </c>
      <c r="C54" t="s">
        <v>68</v>
      </c>
      <c r="D54" t="s">
        <v>26</v>
      </c>
      <c r="E54" t="s">
        <v>8</v>
      </c>
      <c r="F54">
        <v>12420100.6958127</v>
      </c>
      <c r="G54">
        <v>0.194371432137456</v>
      </c>
      <c r="H54">
        <v>0.194371432137456</v>
      </c>
      <c r="I54">
        <v>8849.9098499830798</v>
      </c>
      <c r="J54">
        <v>2.1963097413679098E-3</v>
      </c>
      <c r="K54">
        <v>1846.25304728231</v>
      </c>
      <c r="L54">
        <v>1.05278868692226E-2</v>
      </c>
      <c r="M54">
        <v>5.8760018669017401E-2</v>
      </c>
      <c r="N54">
        <v>3.1826633275169E-3</v>
      </c>
    </row>
    <row r="55" spans="1:14" x14ac:dyDescent="0.25">
      <c r="A55" t="s">
        <v>139</v>
      </c>
      <c r="B55" t="s">
        <v>74</v>
      </c>
      <c r="C55" t="s">
        <v>68</v>
      </c>
      <c r="D55" t="s">
        <v>27</v>
      </c>
      <c r="E55" t="s">
        <v>10</v>
      </c>
      <c r="F55">
        <v>3100740.6344250501</v>
      </c>
      <c r="G55">
        <v>0.39676499821261002</v>
      </c>
      <c r="H55">
        <v>0.39676499821261002</v>
      </c>
      <c r="I55">
        <v>105128.139830499</v>
      </c>
      <c r="J55">
        <v>3.7741084247502302E-4</v>
      </c>
      <c r="K55">
        <v>24036.680715141702</v>
      </c>
      <c r="L55">
        <v>1.65066467751793E-3</v>
      </c>
      <c r="M55">
        <v>0.156253866617867</v>
      </c>
      <c r="N55">
        <v>6.5006424335218595E-4</v>
      </c>
    </row>
    <row r="56" spans="1:14" x14ac:dyDescent="0.25">
      <c r="A56" t="s">
        <v>140</v>
      </c>
      <c r="B56" t="s">
        <v>74</v>
      </c>
      <c r="C56" t="s">
        <v>68</v>
      </c>
      <c r="D56" t="s">
        <v>29</v>
      </c>
      <c r="E56" t="s">
        <v>13</v>
      </c>
      <c r="F56">
        <v>1225390.23224217</v>
      </c>
      <c r="G56">
        <v>4.7021227751462902E-4</v>
      </c>
      <c r="H56">
        <v>4.7021227751462902E-4</v>
      </c>
      <c r="I56">
        <v>17.355196966790501</v>
      </c>
      <c r="J56">
        <v>2.7093456698554798E-3</v>
      </c>
      <c r="K56">
        <v>3.78247355874452</v>
      </c>
      <c r="L56">
        <v>1.2431343410916E-2</v>
      </c>
      <c r="M56">
        <v>7.85546566447466E-5</v>
      </c>
      <c r="N56">
        <v>2.0768064977781399E-3</v>
      </c>
    </row>
    <row r="57" spans="1:14" x14ac:dyDescent="0.25">
      <c r="A57" t="s">
        <v>141</v>
      </c>
      <c r="B57" t="s">
        <v>74</v>
      </c>
      <c r="C57" t="s">
        <v>68</v>
      </c>
      <c r="D57" t="s">
        <v>30</v>
      </c>
      <c r="E57" t="s">
        <v>13</v>
      </c>
      <c r="F57">
        <v>4163180.6159864301</v>
      </c>
      <c r="G57">
        <v>2.1018052076948499E-2</v>
      </c>
      <c r="H57">
        <v>2.1018052076948499E-2</v>
      </c>
      <c r="I57">
        <v>1120.8064099363401</v>
      </c>
      <c r="J57">
        <v>1.8752615876047899E-3</v>
      </c>
      <c r="K57">
        <v>307.68987145640898</v>
      </c>
      <c r="L57">
        <v>6.8309210106469601E-3</v>
      </c>
      <c r="M57">
        <v>6.7803376315712502E-3</v>
      </c>
      <c r="N57">
        <v>2.2036271780664801E-3</v>
      </c>
    </row>
    <row r="58" spans="1:14" x14ac:dyDescent="0.25">
      <c r="A58" t="s">
        <v>142</v>
      </c>
      <c r="B58" t="s">
        <v>74</v>
      </c>
      <c r="C58" t="s">
        <v>68</v>
      </c>
      <c r="D58" t="s">
        <v>31</v>
      </c>
      <c r="E58" t="s">
        <v>13</v>
      </c>
      <c r="F58">
        <v>1978991.38023931</v>
      </c>
      <c r="G58">
        <v>3.7697322359178602E-2</v>
      </c>
      <c r="H58">
        <v>3.7697322359178602E-2</v>
      </c>
      <c r="I58">
        <v>2870.8332782479401</v>
      </c>
      <c r="J58">
        <v>1.3131143018582001E-3</v>
      </c>
      <c r="K58">
        <v>741.20718710884796</v>
      </c>
      <c r="L58">
        <v>5.0859358914503699E-3</v>
      </c>
      <c r="M58">
        <v>1.6082897459659299E-2</v>
      </c>
      <c r="N58">
        <v>2.1698248127345098E-3</v>
      </c>
    </row>
    <row r="59" spans="1:14" x14ac:dyDescent="0.25">
      <c r="A59" t="s">
        <v>143</v>
      </c>
      <c r="B59" t="s">
        <v>74</v>
      </c>
      <c r="C59" t="s">
        <v>68</v>
      </c>
      <c r="D59" t="s">
        <v>32</v>
      </c>
      <c r="E59" t="s">
        <v>13</v>
      </c>
      <c r="F59">
        <v>1638811.26059589</v>
      </c>
      <c r="G59">
        <v>5.5910720400618799E-2</v>
      </c>
      <c r="H59">
        <v>5.5910720400618799E-2</v>
      </c>
      <c r="I59">
        <v>4823.9716729070196</v>
      </c>
      <c r="J59">
        <v>1.1590184228201701E-3</v>
      </c>
      <c r="K59">
        <v>1239.2283009248799</v>
      </c>
      <c r="L59">
        <v>4.5117368897151702E-3</v>
      </c>
      <c r="M59">
        <v>2.6844382820464301E-2</v>
      </c>
      <c r="N59">
        <v>2.1662177018092E-3</v>
      </c>
    </row>
    <row r="60" spans="1:14" x14ac:dyDescent="0.25">
      <c r="A60" t="s">
        <v>144</v>
      </c>
      <c r="B60" t="s">
        <v>74</v>
      </c>
      <c r="C60" t="s">
        <v>68</v>
      </c>
      <c r="D60" t="s">
        <v>33</v>
      </c>
      <c r="E60" t="s">
        <v>13</v>
      </c>
      <c r="F60">
        <v>3100740.6344250501</v>
      </c>
      <c r="G60">
        <v>0.24966585623394</v>
      </c>
      <c r="H60">
        <v>0.24966585623394</v>
      </c>
      <c r="I60">
        <v>20347.305822523798</v>
      </c>
      <c r="J60">
        <v>1.2270216922653601E-3</v>
      </c>
      <c r="K60">
        <v>5052.1748828940399</v>
      </c>
      <c r="L60">
        <v>4.9417500783528598E-3</v>
      </c>
      <c r="M60">
        <v>9.8054157041018095E-2</v>
      </c>
      <c r="N60">
        <v>1.9408306187700601E-3</v>
      </c>
    </row>
    <row r="61" spans="1:14" x14ac:dyDescent="0.25">
      <c r="A61" t="s">
        <v>145</v>
      </c>
      <c r="B61" t="s">
        <v>74</v>
      </c>
      <c r="C61" t="s">
        <v>68</v>
      </c>
      <c r="D61" t="s">
        <v>28</v>
      </c>
      <c r="E61" t="s">
        <v>12</v>
      </c>
      <c r="F61">
        <v>3100740.6344250501</v>
      </c>
      <c r="G61">
        <v>1.1764067087149599</v>
      </c>
      <c r="H61">
        <v>1.1764067087149599</v>
      </c>
      <c r="I61">
        <v>90362.520197665697</v>
      </c>
      <c r="J61">
        <v>1.3018746114446601E-3</v>
      </c>
      <c r="K61">
        <v>19644.393798471599</v>
      </c>
      <c r="L61">
        <v>5.9885111283326797E-3</v>
      </c>
      <c r="M61">
        <v>0.30416450735336897</v>
      </c>
      <c r="N61">
        <v>1.5483527283852E-3</v>
      </c>
    </row>
    <row r="62" spans="1:14" x14ac:dyDescent="0.25">
      <c r="A62" t="s">
        <v>146</v>
      </c>
      <c r="B62" t="s">
        <v>73</v>
      </c>
      <c r="C62" t="s">
        <v>69</v>
      </c>
      <c r="D62" t="s">
        <v>24</v>
      </c>
      <c r="E62" t="s">
        <v>4</v>
      </c>
      <c r="F62">
        <v>15520841.2368543</v>
      </c>
      <c r="G62">
        <v>0.222278290273525</v>
      </c>
      <c r="H62">
        <v>0.222278290273525</v>
      </c>
      <c r="I62">
        <v>79270.956926699495</v>
      </c>
      <c r="J62">
        <v>2.8040318786496E-4</v>
      </c>
      <c r="K62">
        <v>18418.544183603201</v>
      </c>
      <c r="L62">
        <v>1.20681791165343E-3</v>
      </c>
      <c r="M62">
        <v>7.9311817780046395E-2</v>
      </c>
      <c r="N62">
        <v>4.3060850515347701E-4</v>
      </c>
    </row>
    <row r="63" spans="1:14" x14ac:dyDescent="0.25">
      <c r="A63" t="s">
        <v>147</v>
      </c>
      <c r="B63" t="s">
        <v>73</v>
      </c>
      <c r="C63" t="s">
        <v>69</v>
      </c>
      <c r="D63" t="s">
        <v>25</v>
      </c>
      <c r="E63" t="s">
        <v>6</v>
      </c>
      <c r="F63">
        <v>9866022.0418499708</v>
      </c>
      <c r="G63">
        <v>0.47514547183328598</v>
      </c>
      <c r="H63">
        <v>0.47514547183328598</v>
      </c>
      <c r="I63">
        <v>184209.65849495199</v>
      </c>
      <c r="J63">
        <v>2.57937328430748E-4</v>
      </c>
      <c r="K63">
        <v>44766.150258016802</v>
      </c>
      <c r="L63">
        <v>1.0613945338044601E-3</v>
      </c>
      <c r="M63">
        <v>0.172540938425118</v>
      </c>
      <c r="N63">
        <v>3.8542724230395298E-4</v>
      </c>
    </row>
    <row r="64" spans="1:14" x14ac:dyDescent="0.25">
      <c r="A64" t="s">
        <v>148</v>
      </c>
      <c r="B64" t="s">
        <v>73</v>
      </c>
      <c r="C64" t="s">
        <v>69</v>
      </c>
      <c r="D64" t="s">
        <v>26</v>
      </c>
      <c r="E64" t="s">
        <v>8</v>
      </c>
      <c r="F64">
        <v>12420100.6958127</v>
      </c>
      <c r="G64">
        <v>1.2163525229317801E-2</v>
      </c>
      <c r="H64">
        <v>1.2163525229317801E-2</v>
      </c>
      <c r="I64">
        <v>8849.9098499830798</v>
      </c>
      <c r="J64">
        <v>1.3744236309188099E-4</v>
      </c>
      <c r="K64">
        <v>1846.25304728231</v>
      </c>
      <c r="L64">
        <v>6.5882221547163401E-4</v>
      </c>
      <c r="M64">
        <v>4.9022962612208301E-3</v>
      </c>
      <c r="N64">
        <v>2.6552677968152901E-4</v>
      </c>
    </row>
    <row r="65" spans="1:14" x14ac:dyDescent="0.25">
      <c r="A65" t="s">
        <v>149</v>
      </c>
      <c r="B65" t="s">
        <v>73</v>
      </c>
      <c r="C65" t="s">
        <v>69</v>
      </c>
      <c r="D65" t="s">
        <v>27</v>
      </c>
      <c r="E65" t="s">
        <v>10</v>
      </c>
      <c r="F65">
        <v>3100740.6344250501</v>
      </c>
      <c r="G65">
        <v>3.5175449252367201E-2</v>
      </c>
      <c r="H65">
        <v>3.5175449252367201E-2</v>
      </c>
      <c r="I65">
        <v>105128.139830499</v>
      </c>
      <c r="J65">
        <v>3.3459594461655302E-5</v>
      </c>
      <c r="K65">
        <v>24036.680715141702</v>
      </c>
      <c r="L65">
        <v>1.46340710138936E-4</v>
      </c>
      <c r="M65">
        <v>1.36440125912894E-2</v>
      </c>
      <c r="N65">
        <v>5.6763297532568602E-5</v>
      </c>
    </row>
    <row r="66" spans="1:14" x14ac:dyDescent="0.25">
      <c r="A66" t="s">
        <v>150</v>
      </c>
      <c r="B66" t="s">
        <v>73</v>
      </c>
      <c r="C66" t="s">
        <v>69</v>
      </c>
      <c r="D66" t="s">
        <v>29</v>
      </c>
      <c r="E66" t="s">
        <v>13</v>
      </c>
      <c r="F66">
        <v>1225390.23224217</v>
      </c>
      <c r="G66">
        <v>1.9271313984429499E-5</v>
      </c>
      <c r="H66">
        <v>1.9271313984429499E-5</v>
      </c>
      <c r="I66">
        <v>17.355196966790501</v>
      </c>
      <c r="J66">
        <v>1.11040595052338E-4</v>
      </c>
      <c r="K66">
        <v>3.78247355874452</v>
      </c>
      <c r="L66">
        <v>5.0948972108151504E-4</v>
      </c>
      <c r="M66">
        <v>6.5841915471520597E-6</v>
      </c>
      <c r="N66">
        <v>1.7407105284134399E-4</v>
      </c>
    </row>
    <row r="67" spans="1:14" x14ac:dyDescent="0.25">
      <c r="A67" t="s">
        <v>151</v>
      </c>
      <c r="B67" t="s">
        <v>73</v>
      </c>
      <c r="C67" t="s">
        <v>69</v>
      </c>
      <c r="D67" t="s">
        <v>30</v>
      </c>
      <c r="E67" t="s">
        <v>13</v>
      </c>
      <c r="F67">
        <v>4163180.6159864301</v>
      </c>
      <c r="G67">
        <v>1.19471959242194E-3</v>
      </c>
      <c r="H67">
        <v>1.19471959242194E-3</v>
      </c>
      <c r="I67">
        <v>1120.8064099363401</v>
      </c>
      <c r="J67">
        <v>1.0659464309182499E-4</v>
      </c>
      <c r="K67">
        <v>307.68987145640898</v>
      </c>
      <c r="L67">
        <v>3.8828694190253899E-4</v>
      </c>
      <c r="M67">
        <v>5.5630179943607304E-4</v>
      </c>
      <c r="N67">
        <v>1.8079951634510799E-4</v>
      </c>
    </row>
    <row r="68" spans="1:14" x14ac:dyDescent="0.25">
      <c r="A68" t="s">
        <v>152</v>
      </c>
      <c r="B68" t="s">
        <v>73</v>
      </c>
      <c r="C68" t="s">
        <v>69</v>
      </c>
      <c r="D68" t="s">
        <v>31</v>
      </c>
      <c r="E68" t="s">
        <v>13</v>
      </c>
      <c r="F68">
        <v>1978991.38023931</v>
      </c>
      <c r="G68">
        <v>2.9728960456554101E-3</v>
      </c>
      <c r="H68">
        <v>2.9728960456554101E-3</v>
      </c>
      <c r="I68">
        <v>2870.8332782479401</v>
      </c>
      <c r="J68">
        <v>1.0355516177761999E-4</v>
      </c>
      <c r="K68">
        <v>741.20718710884796</v>
      </c>
      <c r="L68">
        <v>4.0108839975654901E-4</v>
      </c>
      <c r="M68">
        <v>1.3511839859712399E-3</v>
      </c>
      <c r="N68">
        <v>1.82295046441963E-4</v>
      </c>
    </row>
    <row r="69" spans="1:14" x14ac:dyDescent="0.25">
      <c r="A69" t="s">
        <v>153</v>
      </c>
      <c r="B69" t="s">
        <v>73</v>
      </c>
      <c r="C69" t="s">
        <v>69</v>
      </c>
      <c r="D69" t="s">
        <v>32</v>
      </c>
      <c r="E69" t="s">
        <v>13</v>
      </c>
      <c r="F69">
        <v>1638811.26059589</v>
      </c>
      <c r="G69">
        <v>4.7590593208130102E-3</v>
      </c>
      <c r="H69">
        <v>4.7590593208130102E-3</v>
      </c>
      <c r="I69">
        <v>4823.9716729070196</v>
      </c>
      <c r="J69">
        <v>9.8654379492761605E-5</v>
      </c>
      <c r="K69">
        <v>1239.2283009248799</v>
      </c>
      <c r="L69">
        <v>3.8403410552043701E-4</v>
      </c>
      <c r="M69">
        <v>2.2495852595574499E-3</v>
      </c>
      <c r="N69">
        <v>1.8153113981326E-4</v>
      </c>
    </row>
    <row r="70" spans="1:14" x14ac:dyDescent="0.25">
      <c r="A70" t="s">
        <v>154</v>
      </c>
      <c r="B70" t="s">
        <v>73</v>
      </c>
      <c r="C70" t="s">
        <v>69</v>
      </c>
      <c r="D70" t="s">
        <v>33</v>
      </c>
      <c r="E70" t="s">
        <v>13</v>
      </c>
      <c r="F70">
        <v>3100740.6344250501</v>
      </c>
      <c r="G70">
        <v>2.0055807771306999E-2</v>
      </c>
      <c r="H70">
        <v>2.0055807771306999E-2</v>
      </c>
      <c r="I70">
        <v>20347.305822523798</v>
      </c>
      <c r="J70">
        <v>9.8567387477441199E-5</v>
      </c>
      <c r="K70">
        <v>5052.1748828940399</v>
      </c>
      <c r="L70">
        <v>3.9697374370814298E-4</v>
      </c>
      <c r="M70">
        <v>8.4274477938383694E-3</v>
      </c>
      <c r="N70">
        <v>1.6680831501641999E-4</v>
      </c>
    </row>
    <row r="71" spans="1:14" x14ac:dyDescent="0.25">
      <c r="A71" t="s">
        <v>155</v>
      </c>
      <c r="B71" t="s">
        <v>73</v>
      </c>
      <c r="C71" t="s">
        <v>69</v>
      </c>
      <c r="D71" t="s">
        <v>28</v>
      </c>
      <c r="E71" t="s">
        <v>12</v>
      </c>
      <c r="F71">
        <v>3100740.6344250501</v>
      </c>
      <c r="G71">
        <v>7.8812860169497401E-2</v>
      </c>
      <c r="H71">
        <v>7.8812860169497401E-2</v>
      </c>
      <c r="I71">
        <v>90362.520197665697</v>
      </c>
      <c r="J71">
        <v>8.72185282095898E-5</v>
      </c>
      <c r="K71">
        <v>19644.393798471599</v>
      </c>
      <c r="L71">
        <v>4.01197720723911E-4</v>
      </c>
      <c r="M71">
        <v>2.70239668352831E-2</v>
      </c>
      <c r="N71">
        <v>1.3756579669760801E-4</v>
      </c>
    </row>
    <row r="72" spans="1:14" x14ac:dyDescent="0.25">
      <c r="A72" t="s">
        <v>156</v>
      </c>
      <c r="B72" t="s">
        <v>74</v>
      </c>
      <c r="C72" t="s">
        <v>69</v>
      </c>
      <c r="D72" t="s">
        <v>24</v>
      </c>
      <c r="E72" t="s">
        <v>4</v>
      </c>
      <c r="F72">
        <v>15520841.2368543</v>
      </c>
      <c r="G72">
        <v>6.8558557488838199</v>
      </c>
      <c r="H72">
        <v>6.8558557488838199</v>
      </c>
      <c r="I72">
        <v>79270.956926699495</v>
      </c>
      <c r="J72">
        <v>8.6486350293756408E-3</v>
      </c>
      <c r="K72">
        <v>18418.544183603201</v>
      </c>
      <c r="L72">
        <v>3.7222571341914902E-2</v>
      </c>
      <c r="M72">
        <v>0.88224524080668598</v>
      </c>
      <c r="N72">
        <v>4.7899835731430402E-3</v>
      </c>
    </row>
    <row r="73" spans="1:14" x14ac:dyDescent="0.25">
      <c r="A73" t="s">
        <v>157</v>
      </c>
      <c r="B73" t="s">
        <v>74</v>
      </c>
      <c r="C73" t="s">
        <v>69</v>
      </c>
      <c r="D73" t="s">
        <v>25</v>
      </c>
      <c r="E73" t="s">
        <v>6</v>
      </c>
      <c r="F73">
        <v>9866022.0418499708</v>
      </c>
      <c r="G73">
        <v>12.889888222963</v>
      </c>
      <c r="H73">
        <v>12.889888222963</v>
      </c>
      <c r="I73">
        <v>184209.65849495199</v>
      </c>
      <c r="J73">
        <v>6.99740085741281E-3</v>
      </c>
      <c r="K73">
        <v>44766.150258016802</v>
      </c>
      <c r="L73">
        <v>2.87938278111254E-2</v>
      </c>
      <c r="M73">
        <v>2.01206924470719</v>
      </c>
      <c r="N73">
        <v>4.4946220148713101E-3</v>
      </c>
    </row>
    <row r="74" spans="1:14" x14ac:dyDescent="0.25">
      <c r="A74" t="s">
        <v>158</v>
      </c>
      <c r="B74" t="s">
        <v>74</v>
      </c>
      <c r="C74" t="s">
        <v>69</v>
      </c>
      <c r="D74" t="s">
        <v>26</v>
      </c>
      <c r="E74" t="s">
        <v>8</v>
      </c>
      <c r="F74">
        <v>12420100.6958127</v>
      </c>
      <c r="G74">
        <v>0.242586303050906</v>
      </c>
      <c r="H74">
        <v>0.242586303050906</v>
      </c>
      <c r="I74">
        <v>8849.9098499830798</v>
      </c>
      <c r="J74">
        <v>2.7411160922884399E-3</v>
      </c>
      <c r="K74">
        <v>1846.25304728231</v>
      </c>
      <c r="L74">
        <v>1.3139385384251299E-2</v>
      </c>
      <c r="M74">
        <v>5.6091386172274597E-2</v>
      </c>
      <c r="N74">
        <v>3.0381201674841499E-3</v>
      </c>
    </row>
    <row r="75" spans="1:14" x14ac:dyDescent="0.25">
      <c r="A75" t="s">
        <v>159</v>
      </c>
      <c r="B75" t="s">
        <v>74</v>
      </c>
      <c r="C75" t="s">
        <v>69</v>
      </c>
      <c r="D75" t="s">
        <v>27</v>
      </c>
      <c r="E75" t="s">
        <v>10</v>
      </c>
      <c r="F75">
        <v>3100740.6344250501</v>
      </c>
      <c r="G75">
        <v>0.80969193090056002</v>
      </c>
      <c r="H75">
        <v>0.80969193090056002</v>
      </c>
      <c r="I75">
        <v>105128.139830499</v>
      </c>
      <c r="J75">
        <v>7.70195241926701E-4</v>
      </c>
      <c r="K75">
        <v>24036.680715141702</v>
      </c>
      <c r="L75">
        <v>3.3685679836421801E-3</v>
      </c>
      <c r="M75">
        <v>0.15753681451818399</v>
      </c>
      <c r="N75">
        <v>6.5540170202845599E-4</v>
      </c>
    </row>
    <row r="76" spans="1:14" x14ac:dyDescent="0.25">
      <c r="A76" t="s">
        <v>160</v>
      </c>
      <c r="B76" t="s">
        <v>74</v>
      </c>
      <c r="C76" t="s">
        <v>69</v>
      </c>
      <c r="D76" t="s">
        <v>29</v>
      </c>
      <c r="E76" t="s">
        <v>13</v>
      </c>
      <c r="F76">
        <v>1225390.23224217</v>
      </c>
      <c r="G76">
        <v>5.3727614467948199E-4</v>
      </c>
      <c r="H76">
        <v>5.3727614467948199E-4</v>
      </c>
      <c r="I76">
        <v>17.355196966790501</v>
      </c>
      <c r="J76">
        <v>3.09576518035242E-3</v>
      </c>
      <c r="K76">
        <v>3.78247355874452</v>
      </c>
      <c r="L76">
        <v>1.42043595635289E-2</v>
      </c>
      <c r="M76">
        <v>7.5154681407715401E-5</v>
      </c>
      <c r="N76">
        <v>1.98691888364873E-3</v>
      </c>
    </row>
    <row r="77" spans="1:14" x14ac:dyDescent="0.25">
      <c r="A77" t="s">
        <v>161</v>
      </c>
      <c r="B77" t="s">
        <v>74</v>
      </c>
      <c r="C77" t="s">
        <v>69</v>
      </c>
      <c r="D77" t="s">
        <v>30</v>
      </c>
      <c r="E77" t="s">
        <v>13</v>
      </c>
      <c r="F77">
        <v>4163180.6159864301</v>
      </c>
      <c r="G77">
        <v>2.5262914840766301E-2</v>
      </c>
      <c r="H77">
        <v>2.5262914840766301E-2</v>
      </c>
      <c r="I77">
        <v>1120.8064099363401</v>
      </c>
      <c r="J77">
        <v>2.2539945004598199E-3</v>
      </c>
      <c r="K77">
        <v>307.68987145640898</v>
      </c>
      <c r="L77">
        <v>8.2105123321699301E-3</v>
      </c>
      <c r="M77">
        <v>6.4735577692859297E-3</v>
      </c>
      <c r="N77">
        <v>2.1039229333888001E-3</v>
      </c>
    </row>
    <row r="78" spans="1:14" x14ac:dyDescent="0.25">
      <c r="A78" t="s">
        <v>162</v>
      </c>
      <c r="B78" t="s">
        <v>74</v>
      </c>
      <c r="C78" t="s">
        <v>69</v>
      </c>
      <c r="D78" t="s">
        <v>31</v>
      </c>
      <c r="E78" t="s">
        <v>13</v>
      </c>
      <c r="F78">
        <v>1978991.38023931</v>
      </c>
      <c r="G78">
        <v>6.6096663855617993E-2</v>
      </c>
      <c r="H78">
        <v>6.6096663855617993E-2</v>
      </c>
      <c r="I78">
        <v>2870.8332782479401</v>
      </c>
      <c r="J78">
        <v>2.30235117993186E-3</v>
      </c>
      <c r="K78">
        <v>741.20718710884796</v>
      </c>
      <c r="L78">
        <v>8.9174342889785704E-3</v>
      </c>
      <c r="M78">
        <v>1.56714580365339E-2</v>
      </c>
      <c r="N78">
        <v>2.1143154450055999E-3</v>
      </c>
    </row>
    <row r="79" spans="1:14" x14ac:dyDescent="0.25">
      <c r="A79" t="s">
        <v>163</v>
      </c>
      <c r="B79" t="s">
        <v>74</v>
      </c>
      <c r="C79" t="s">
        <v>69</v>
      </c>
      <c r="D79" t="s">
        <v>32</v>
      </c>
      <c r="E79" t="s">
        <v>13</v>
      </c>
      <c r="F79">
        <v>1638811.26059589</v>
      </c>
      <c r="G79">
        <v>8.99847234763297E-2</v>
      </c>
      <c r="H79">
        <v>8.99847234763297E-2</v>
      </c>
      <c r="I79">
        <v>4823.9716729070196</v>
      </c>
      <c r="J79">
        <v>1.8653659179159901E-3</v>
      </c>
      <c r="K79">
        <v>1239.2283009248799</v>
      </c>
      <c r="L79">
        <v>7.2613515531537E-3</v>
      </c>
      <c r="M79">
        <v>2.6007313571847698E-2</v>
      </c>
      <c r="N79">
        <v>2.0986700797938E-3</v>
      </c>
    </row>
    <row r="80" spans="1:14" x14ac:dyDescent="0.25">
      <c r="A80" t="s">
        <v>164</v>
      </c>
      <c r="B80" t="s">
        <v>74</v>
      </c>
      <c r="C80" t="s">
        <v>69</v>
      </c>
      <c r="D80" t="s">
        <v>33</v>
      </c>
      <c r="E80" t="s">
        <v>13</v>
      </c>
      <c r="F80">
        <v>3100740.6344250501</v>
      </c>
      <c r="G80">
        <v>0.43663008791714403</v>
      </c>
      <c r="H80">
        <v>0.43663008791714403</v>
      </c>
      <c r="I80">
        <v>20347.305822523798</v>
      </c>
      <c r="J80">
        <v>2.1458864958613199E-3</v>
      </c>
      <c r="K80">
        <v>5052.1748828940399</v>
      </c>
      <c r="L80">
        <v>8.6424183255316908E-3</v>
      </c>
      <c r="M80">
        <v>9.8755489479903605E-2</v>
      </c>
      <c r="N80">
        <v>1.9547124113671399E-3</v>
      </c>
    </row>
    <row r="81" spans="1:14" x14ac:dyDescent="0.25">
      <c r="A81" t="s">
        <v>165</v>
      </c>
      <c r="B81" t="s">
        <v>74</v>
      </c>
      <c r="C81" t="s">
        <v>69</v>
      </c>
      <c r="D81" t="s">
        <v>28</v>
      </c>
      <c r="E81" t="s">
        <v>12</v>
      </c>
      <c r="F81">
        <v>3100740.6344250501</v>
      </c>
      <c r="G81">
        <v>1.9457629007552999</v>
      </c>
      <c r="H81">
        <v>1.9457629007552999</v>
      </c>
      <c r="I81">
        <v>90362.520197665697</v>
      </c>
      <c r="J81">
        <v>2.1532853405360798E-3</v>
      </c>
      <c r="K81">
        <v>19644.393798471599</v>
      </c>
      <c r="L81">
        <v>9.9049271803270701E-3</v>
      </c>
      <c r="M81">
        <v>0.299690679373535</v>
      </c>
      <c r="N81">
        <v>1.52557865846108E-3</v>
      </c>
    </row>
    <row r="82" spans="1:14" x14ac:dyDescent="0.25">
      <c r="A82" t="s">
        <v>166</v>
      </c>
      <c r="B82" t="s">
        <v>73</v>
      </c>
      <c r="C82" t="s">
        <v>70</v>
      </c>
      <c r="D82" t="s">
        <v>24</v>
      </c>
      <c r="E82" t="s">
        <v>4</v>
      </c>
      <c r="F82">
        <v>15520841.2368543</v>
      </c>
      <c r="G82">
        <v>0.41542538384601302</v>
      </c>
      <c r="H82">
        <v>0.41542538384601302</v>
      </c>
      <c r="I82">
        <v>79270.956926699495</v>
      </c>
      <c r="J82">
        <v>5.2405748580801098E-4</v>
      </c>
      <c r="K82">
        <v>18418.544183603201</v>
      </c>
      <c r="L82">
        <v>2.25547350379537E-3</v>
      </c>
      <c r="M82">
        <v>0.32032550495226397</v>
      </c>
      <c r="N82">
        <v>1.7391467086602199E-3</v>
      </c>
    </row>
    <row r="83" spans="1:14" x14ac:dyDescent="0.25">
      <c r="A83" t="s">
        <v>167</v>
      </c>
      <c r="B83" t="s">
        <v>73</v>
      </c>
      <c r="C83" t="s">
        <v>70</v>
      </c>
      <c r="D83" t="s">
        <v>25</v>
      </c>
      <c r="E83" t="s">
        <v>6</v>
      </c>
      <c r="F83">
        <v>9866022.0418499708</v>
      </c>
      <c r="G83">
        <v>0.97284168344203803</v>
      </c>
      <c r="H83">
        <v>0.97284168344203803</v>
      </c>
      <c r="I83">
        <v>184209.65849495199</v>
      </c>
      <c r="J83">
        <v>5.2811654469718896E-4</v>
      </c>
      <c r="K83">
        <v>44766.150258016802</v>
      </c>
      <c r="L83">
        <v>2.1731636020406201E-3</v>
      </c>
      <c r="M83">
        <v>0.71722867334464502</v>
      </c>
      <c r="N83">
        <v>1.6021674171461701E-3</v>
      </c>
    </row>
    <row r="84" spans="1:14" x14ac:dyDescent="0.25">
      <c r="A84" t="s">
        <v>168</v>
      </c>
      <c r="B84" t="s">
        <v>73</v>
      </c>
      <c r="C84" t="s">
        <v>70</v>
      </c>
      <c r="D84" t="s">
        <v>26</v>
      </c>
      <c r="E84" t="s">
        <v>8</v>
      </c>
      <c r="F84">
        <v>12420100.6958127</v>
      </c>
      <c r="G84">
        <v>2.61718624829454E-2</v>
      </c>
      <c r="H84">
        <v>2.61718624829454E-2</v>
      </c>
      <c r="I84">
        <v>8849.9098499830798</v>
      </c>
      <c r="J84">
        <v>2.95730272133737E-4</v>
      </c>
      <c r="K84">
        <v>1846.25304728231</v>
      </c>
      <c r="L84">
        <v>1.4175663797262399E-3</v>
      </c>
      <c r="M84">
        <v>2.0494392157077001E-2</v>
      </c>
      <c r="N84">
        <v>1.1100532609679299E-3</v>
      </c>
    </row>
    <row r="85" spans="1:14" x14ac:dyDescent="0.25">
      <c r="A85" t="s">
        <v>169</v>
      </c>
      <c r="B85" t="s">
        <v>73</v>
      </c>
      <c r="C85" t="s">
        <v>70</v>
      </c>
      <c r="D85" t="s">
        <v>27</v>
      </c>
      <c r="E85" t="s">
        <v>10</v>
      </c>
      <c r="F85">
        <v>3100740.6344250501</v>
      </c>
      <c r="G85">
        <v>7.5847852919415204E-2</v>
      </c>
      <c r="H85">
        <v>7.5847852919415204E-2</v>
      </c>
      <c r="I85">
        <v>105128.139830499</v>
      </c>
      <c r="J85">
        <v>7.2148002467946299E-5</v>
      </c>
      <c r="K85">
        <v>24036.680715141702</v>
      </c>
      <c r="L85">
        <v>3.1555044483174099E-4</v>
      </c>
      <c r="M85">
        <v>5.7853233069317701E-2</v>
      </c>
      <c r="N85">
        <v>2.4068728022365099E-4</v>
      </c>
    </row>
    <row r="86" spans="1:14" x14ac:dyDescent="0.25">
      <c r="A86" t="s">
        <v>170</v>
      </c>
      <c r="B86" t="s">
        <v>73</v>
      </c>
      <c r="C86" t="s">
        <v>70</v>
      </c>
      <c r="D86" t="s">
        <v>29</v>
      </c>
      <c r="E86" t="s">
        <v>13</v>
      </c>
      <c r="F86">
        <v>1225390.23224217</v>
      </c>
      <c r="G86">
        <v>3.6489977859409002E-5</v>
      </c>
      <c r="H86">
        <v>3.6489977859409002E-5</v>
      </c>
      <c r="I86">
        <v>17.355196966790501</v>
      </c>
      <c r="J86">
        <v>2.1025389645091999E-4</v>
      </c>
      <c r="K86">
        <v>3.78247355874452</v>
      </c>
      <c r="L86">
        <v>9.64712040750412E-4</v>
      </c>
      <c r="M86">
        <v>2.73363127113933E-5</v>
      </c>
      <c r="N86">
        <v>7.2270994857837696E-4</v>
      </c>
    </row>
    <row r="87" spans="1:14" x14ac:dyDescent="0.25">
      <c r="A87" t="s">
        <v>171</v>
      </c>
      <c r="B87" t="s">
        <v>73</v>
      </c>
      <c r="C87" t="s">
        <v>70</v>
      </c>
      <c r="D87" t="s">
        <v>30</v>
      </c>
      <c r="E87" t="s">
        <v>13</v>
      </c>
      <c r="F87">
        <v>4163180.6159864301</v>
      </c>
      <c r="G87">
        <v>2.9118522314278898E-3</v>
      </c>
      <c r="H87">
        <v>2.9118522314278898E-3</v>
      </c>
      <c r="I87">
        <v>1120.8064099363401</v>
      </c>
      <c r="J87">
        <v>2.5979974825387299E-4</v>
      </c>
      <c r="K87">
        <v>307.68987145640898</v>
      </c>
      <c r="L87">
        <v>9.4635946826751897E-4</v>
      </c>
      <c r="M87">
        <v>2.3664832771939899E-3</v>
      </c>
      <c r="N87">
        <v>7.69113154746549E-4</v>
      </c>
    </row>
    <row r="88" spans="1:14" x14ac:dyDescent="0.25">
      <c r="A88" t="s">
        <v>172</v>
      </c>
      <c r="B88" t="s">
        <v>73</v>
      </c>
      <c r="C88" t="s">
        <v>70</v>
      </c>
      <c r="D88" t="s">
        <v>31</v>
      </c>
      <c r="E88" t="s">
        <v>13</v>
      </c>
      <c r="F88">
        <v>1978991.38023931</v>
      </c>
      <c r="G88">
        <v>7.0917512602052301E-3</v>
      </c>
      <c r="H88">
        <v>7.0917512602052301E-3</v>
      </c>
      <c r="I88">
        <v>2870.8332782479401</v>
      </c>
      <c r="J88">
        <v>2.4702762483418302E-4</v>
      </c>
      <c r="K88">
        <v>741.20718710884796</v>
      </c>
      <c r="L88">
        <v>9.5678393080176499E-4</v>
      </c>
      <c r="M88">
        <v>5.8225680429395202E-3</v>
      </c>
      <c r="N88">
        <v>7.85552021648767E-4</v>
      </c>
    </row>
    <row r="89" spans="1:14" x14ac:dyDescent="0.25">
      <c r="A89" t="s">
        <v>173</v>
      </c>
      <c r="B89" t="s">
        <v>73</v>
      </c>
      <c r="C89" t="s">
        <v>70</v>
      </c>
      <c r="D89" t="s">
        <v>32</v>
      </c>
      <c r="E89" t="s">
        <v>13</v>
      </c>
      <c r="F89">
        <v>1638811.26059589</v>
      </c>
      <c r="G89">
        <v>1.1492398683399799E-2</v>
      </c>
      <c r="H89">
        <v>1.1492398683399799E-2</v>
      </c>
      <c r="I89">
        <v>4823.9716729070196</v>
      </c>
      <c r="J89">
        <v>2.38235202498076E-4</v>
      </c>
      <c r="K89">
        <v>1239.2283009248799</v>
      </c>
      <c r="L89">
        <v>9.2738349138916595E-4</v>
      </c>
      <c r="M89">
        <v>9.4522981283109396E-3</v>
      </c>
      <c r="N89">
        <v>7.6275679963540895E-4</v>
      </c>
    </row>
    <row r="90" spans="1:14" x14ac:dyDescent="0.25">
      <c r="A90" t="s">
        <v>174</v>
      </c>
      <c r="B90" t="s">
        <v>73</v>
      </c>
      <c r="C90" t="s">
        <v>70</v>
      </c>
      <c r="D90" t="s">
        <v>33</v>
      </c>
      <c r="E90" t="s">
        <v>13</v>
      </c>
      <c r="F90">
        <v>3100740.6344250501</v>
      </c>
      <c r="G90">
        <v>4.6342773816722298E-2</v>
      </c>
      <c r="H90">
        <v>4.6342773816722298E-2</v>
      </c>
      <c r="I90">
        <v>20347.305822523798</v>
      </c>
      <c r="J90">
        <v>2.2775877170638599E-4</v>
      </c>
      <c r="K90">
        <v>5052.1748828940399</v>
      </c>
      <c r="L90">
        <v>9.1728364300357797E-4</v>
      </c>
      <c r="M90">
        <v>3.6340533079362899E-2</v>
      </c>
      <c r="N90">
        <v>7.1930473353974396E-4</v>
      </c>
    </row>
    <row r="91" spans="1:14" x14ac:dyDescent="0.25">
      <c r="A91" t="s">
        <v>175</v>
      </c>
      <c r="B91" t="s">
        <v>73</v>
      </c>
      <c r="C91" t="s">
        <v>70</v>
      </c>
      <c r="D91" t="s">
        <v>28</v>
      </c>
      <c r="E91" t="s">
        <v>12</v>
      </c>
      <c r="F91">
        <v>3100740.6344250501</v>
      </c>
      <c r="G91">
        <v>0.15317600576096899</v>
      </c>
      <c r="H91">
        <v>0.15317600576096899</v>
      </c>
      <c r="I91">
        <v>90362.520197665697</v>
      </c>
      <c r="J91">
        <v>1.6951276417025599E-4</v>
      </c>
      <c r="K91">
        <v>19644.393798471599</v>
      </c>
      <c r="L91">
        <v>7.79744121057515E-4</v>
      </c>
      <c r="M91">
        <v>0.107219061884249</v>
      </c>
      <c r="N91">
        <v>5.4579979908869303E-4</v>
      </c>
    </row>
    <row r="92" spans="1:14" x14ac:dyDescent="0.25">
      <c r="A92" t="s">
        <v>176</v>
      </c>
      <c r="B92" t="s">
        <v>74</v>
      </c>
      <c r="C92" t="s">
        <v>70</v>
      </c>
      <c r="D92" t="s">
        <v>24</v>
      </c>
      <c r="E92" t="s">
        <v>4</v>
      </c>
      <c r="F92">
        <v>15520841.2368543</v>
      </c>
      <c r="G92">
        <v>5.8740318108918803</v>
      </c>
      <c r="H92">
        <v>5.8740318108918803</v>
      </c>
      <c r="I92">
        <v>79270.956926699495</v>
      </c>
      <c r="J92">
        <v>7.4100679979472103E-3</v>
      </c>
      <c r="K92">
        <v>18418.544183603201</v>
      </c>
      <c r="L92">
        <v>3.1891944077323597E-2</v>
      </c>
      <c r="M92">
        <v>4.6578407636406398</v>
      </c>
      <c r="N92">
        <v>2.5288864946162198E-2</v>
      </c>
    </row>
    <row r="93" spans="1:14" x14ac:dyDescent="0.25">
      <c r="A93" t="s">
        <v>177</v>
      </c>
      <c r="B93" t="s">
        <v>74</v>
      </c>
      <c r="C93" t="s">
        <v>70</v>
      </c>
      <c r="D93" t="s">
        <v>25</v>
      </c>
      <c r="E93" t="s">
        <v>6</v>
      </c>
      <c r="F93">
        <v>9866022.0418499708</v>
      </c>
      <c r="G93">
        <v>16.636978880312501</v>
      </c>
      <c r="H93">
        <v>16.636978880312501</v>
      </c>
      <c r="I93">
        <v>184209.65849495199</v>
      </c>
      <c r="J93">
        <v>9.0315453685987993E-3</v>
      </c>
      <c r="K93">
        <v>44766.150258016802</v>
      </c>
      <c r="L93">
        <v>3.7164193892981E-2</v>
      </c>
      <c r="M93">
        <v>10.655510093109999</v>
      </c>
      <c r="N93">
        <v>2.3802605387542301E-2</v>
      </c>
    </row>
    <row r="94" spans="1:14" x14ac:dyDescent="0.25">
      <c r="A94" t="s">
        <v>178</v>
      </c>
      <c r="B94" t="s">
        <v>74</v>
      </c>
      <c r="C94" t="s">
        <v>70</v>
      </c>
      <c r="D94" t="s">
        <v>26</v>
      </c>
      <c r="E94" t="s">
        <v>8</v>
      </c>
      <c r="F94">
        <v>12420100.6958127</v>
      </c>
      <c r="G94">
        <v>0.35996261879052599</v>
      </c>
      <c r="H94">
        <v>0.35996261879052599</v>
      </c>
      <c r="I94">
        <v>8849.9098499830798</v>
      </c>
      <c r="J94">
        <v>4.0674156561178298E-3</v>
      </c>
      <c r="K94">
        <v>1846.25304728231</v>
      </c>
      <c r="L94">
        <v>1.9496927537662901E-2</v>
      </c>
      <c r="M94">
        <v>0.29793702009545298</v>
      </c>
      <c r="N94">
        <v>1.61373881296508E-2</v>
      </c>
    </row>
    <row r="95" spans="1:14" x14ac:dyDescent="0.25">
      <c r="A95" t="s">
        <v>179</v>
      </c>
      <c r="B95" t="s">
        <v>74</v>
      </c>
      <c r="C95" t="s">
        <v>70</v>
      </c>
      <c r="D95" t="s">
        <v>27</v>
      </c>
      <c r="E95" t="s">
        <v>10</v>
      </c>
      <c r="F95">
        <v>3100740.6344250501</v>
      </c>
      <c r="G95">
        <v>1.1595161196256101</v>
      </c>
      <c r="H95">
        <v>1.1595161196256101</v>
      </c>
      <c r="I95">
        <v>105128.139830499</v>
      </c>
      <c r="J95">
        <v>1.10295504276507E-3</v>
      </c>
      <c r="K95">
        <v>24036.680715141702</v>
      </c>
      <c r="L95">
        <v>4.8239444263000301E-3</v>
      </c>
      <c r="M95">
        <v>0.81640928168955695</v>
      </c>
      <c r="N95">
        <v>3.3965142332454601E-3</v>
      </c>
    </row>
    <row r="96" spans="1:14" x14ac:dyDescent="0.25">
      <c r="A96" t="s">
        <v>180</v>
      </c>
      <c r="B96" t="s">
        <v>74</v>
      </c>
      <c r="C96" t="s">
        <v>70</v>
      </c>
      <c r="D96" t="s">
        <v>29</v>
      </c>
      <c r="E96" t="s">
        <v>13</v>
      </c>
      <c r="F96">
        <v>1225390.23224217</v>
      </c>
      <c r="G96">
        <v>5.29469316863403E-4</v>
      </c>
      <c r="H96">
        <v>5.29469316863403E-4</v>
      </c>
      <c r="I96">
        <v>17.355196966790501</v>
      </c>
      <c r="J96">
        <v>3.0507825285794798E-3</v>
      </c>
      <c r="K96">
        <v>3.78247355874452</v>
      </c>
      <c r="L96">
        <v>1.3997964787866E-2</v>
      </c>
      <c r="M96">
        <v>4.1621814760055699E-4</v>
      </c>
      <c r="N96">
        <v>1.1003861392191901E-2</v>
      </c>
    </row>
    <row r="97" spans="1:14" x14ac:dyDescent="0.25">
      <c r="A97" t="s">
        <v>181</v>
      </c>
      <c r="B97" t="s">
        <v>74</v>
      </c>
      <c r="C97" t="s">
        <v>70</v>
      </c>
      <c r="D97" t="s">
        <v>30</v>
      </c>
      <c r="E97" t="s">
        <v>13</v>
      </c>
      <c r="F97">
        <v>4163180.6159864301</v>
      </c>
      <c r="G97">
        <v>4.1799835114417497E-2</v>
      </c>
      <c r="H97">
        <v>4.1799835114417497E-2</v>
      </c>
      <c r="I97">
        <v>1120.8064099363401</v>
      </c>
      <c r="J97">
        <v>3.7294429032388998E-3</v>
      </c>
      <c r="K97">
        <v>307.68987145640898</v>
      </c>
      <c r="L97">
        <v>1.35850539754732E-2</v>
      </c>
      <c r="M97">
        <v>3.4618123762383601E-2</v>
      </c>
      <c r="N97">
        <v>1.1250979305403599E-2</v>
      </c>
    </row>
    <row r="98" spans="1:14" x14ac:dyDescent="0.25">
      <c r="A98" t="s">
        <v>182</v>
      </c>
      <c r="B98" t="s">
        <v>74</v>
      </c>
      <c r="C98" t="s">
        <v>70</v>
      </c>
      <c r="D98" t="s">
        <v>31</v>
      </c>
      <c r="E98" t="s">
        <v>13</v>
      </c>
      <c r="F98">
        <v>1978991.38023931</v>
      </c>
      <c r="G98">
        <v>9.8425186164137896E-2</v>
      </c>
      <c r="H98">
        <v>9.8425186164137896E-2</v>
      </c>
      <c r="I98">
        <v>2870.8332782479401</v>
      </c>
      <c r="J98">
        <v>3.4284535751308502E-3</v>
      </c>
      <c r="K98">
        <v>741.20718710884796</v>
      </c>
      <c r="L98">
        <v>1.32790382872642E-2</v>
      </c>
      <c r="M98">
        <v>8.4792170171959294E-2</v>
      </c>
      <c r="N98">
        <v>1.1439739339643901E-2</v>
      </c>
    </row>
    <row r="99" spans="1:14" x14ac:dyDescent="0.25">
      <c r="A99" t="s">
        <v>183</v>
      </c>
      <c r="B99" t="s">
        <v>74</v>
      </c>
      <c r="C99" t="s">
        <v>70</v>
      </c>
      <c r="D99" t="s">
        <v>32</v>
      </c>
      <c r="E99" t="s">
        <v>13</v>
      </c>
      <c r="F99">
        <v>1638811.26059589</v>
      </c>
      <c r="G99">
        <v>0.155237873714034</v>
      </c>
      <c r="H99">
        <v>0.155237873714034</v>
      </c>
      <c r="I99">
        <v>4823.9716729070196</v>
      </c>
      <c r="J99">
        <v>3.2180511047753498E-3</v>
      </c>
      <c r="K99">
        <v>1239.2283009248799</v>
      </c>
      <c r="L99">
        <v>1.25269793788742E-2</v>
      </c>
      <c r="M99">
        <v>0.13121369675662301</v>
      </c>
      <c r="N99">
        <v>1.05883392639349E-2</v>
      </c>
    </row>
    <row r="100" spans="1:14" x14ac:dyDescent="0.25">
      <c r="A100" t="s">
        <v>184</v>
      </c>
      <c r="B100" t="s">
        <v>74</v>
      </c>
      <c r="C100" t="s">
        <v>70</v>
      </c>
      <c r="D100" t="s">
        <v>33</v>
      </c>
      <c r="E100" t="s">
        <v>13</v>
      </c>
      <c r="F100">
        <v>3100740.6344250501</v>
      </c>
      <c r="G100">
        <v>0.68479177410555903</v>
      </c>
      <c r="H100">
        <v>0.68479177410555903</v>
      </c>
      <c r="I100">
        <v>20347.305822523798</v>
      </c>
      <c r="J100">
        <v>3.3655157104264702E-3</v>
      </c>
      <c r="K100">
        <v>5052.1748828940399</v>
      </c>
      <c r="L100">
        <v>1.35543956806437E-2</v>
      </c>
      <c r="M100">
        <v>0.50585427735648303</v>
      </c>
      <c r="N100">
        <v>1.00126042562231E-2</v>
      </c>
    </row>
    <row r="101" spans="1:14" x14ac:dyDescent="0.25">
      <c r="A101" t="s">
        <v>185</v>
      </c>
      <c r="B101" t="s">
        <v>74</v>
      </c>
      <c r="C101" t="s">
        <v>70</v>
      </c>
      <c r="D101" t="s">
        <v>28</v>
      </c>
      <c r="E101" t="s">
        <v>12</v>
      </c>
      <c r="F101">
        <v>3100740.6344250501</v>
      </c>
      <c r="G101">
        <v>2.4598880746841898</v>
      </c>
      <c r="H101">
        <v>2.4598880746841898</v>
      </c>
      <c r="I101">
        <v>90362.520197665697</v>
      </c>
      <c r="J101">
        <v>2.7222437679950101E-3</v>
      </c>
      <c r="K101">
        <v>19644.393798471599</v>
      </c>
      <c r="L101">
        <v>1.25220869624166E-2</v>
      </c>
      <c r="M101">
        <v>1.54495424674823</v>
      </c>
      <c r="N101">
        <v>7.8646063736944501E-3</v>
      </c>
    </row>
    <row r="102" spans="1:14" x14ac:dyDescent="0.25">
      <c r="A102" t="s">
        <v>186</v>
      </c>
      <c r="B102" t="s">
        <v>75</v>
      </c>
      <c r="C102" t="s">
        <v>66</v>
      </c>
      <c r="D102" t="s">
        <v>34</v>
      </c>
      <c r="E102" t="s">
        <v>12</v>
      </c>
      <c r="F102">
        <v>3100740.6344250501</v>
      </c>
      <c r="G102">
        <v>0.48840045418689099</v>
      </c>
      <c r="H102">
        <v>0.48840045418689099</v>
      </c>
      <c r="I102">
        <v>90362.520197665697</v>
      </c>
      <c r="J102">
        <v>5.4049007610514597E-4</v>
      </c>
      <c r="K102">
        <v>19644.393798471599</v>
      </c>
      <c r="L102">
        <v>2.4862078168321499E-3</v>
      </c>
      <c r="M102">
        <v>0.36865722705786103</v>
      </c>
      <c r="N102">
        <v>1.87665361853285E-3</v>
      </c>
    </row>
    <row r="103" spans="1:14" x14ac:dyDescent="0.25">
      <c r="A103" t="s">
        <v>187</v>
      </c>
      <c r="B103" t="s">
        <v>75</v>
      </c>
      <c r="C103" t="s">
        <v>66</v>
      </c>
      <c r="D103" t="s">
        <v>35</v>
      </c>
      <c r="E103" t="s">
        <v>19</v>
      </c>
      <c r="F103">
        <v>15520841.237101899</v>
      </c>
      <c r="G103">
        <v>0.30210161619428599</v>
      </c>
      <c r="H103">
        <v>0.30210161619428599</v>
      </c>
      <c r="I103">
        <v>122895.724024788</v>
      </c>
      <c r="J103">
        <v>2.4581946897790299E-4</v>
      </c>
      <c r="K103">
        <v>30386.400926615901</v>
      </c>
      <c r="L103">
        <v>9.94200059835551E-4</v>
      </c>
      <c r="M103">
        <v>0.243615541818716</v>
      </c>
      <c r="N103">
        <v>8.0172555613629401E-4</v>
      </c>
    </row>
    <row r="104" spans="1:14" x14ac:dyDescent="0.25">
      <c r="A104" t="s">
        <v>189</v>
      </c>
      <c r="B104" t="s">
        <v>75</v>
      </c>
      <c r="C104" t="s">
        <v>66</v>
      </c>
      <c r="D104" t="s">
        <v>36</v>
      </c>
      <c r="E104" t="s">
        <v>4</v>
      </c>
      <c r="F104">
        <v>3413727.1601690198</v>
      </c>
      <c r="G104">
        <v>2.42055304641169</v>
      </c>
      <c r="H104">
        <v>2.42055304641169</v>
      </c>
      <c r="I104">
        <v>24022.795647406401</v>
      </c>
      <c r="J104">
        <v>1.0076067256864E-2</v>
      </c>
      <c r="K104">
        <v>5859.0171354842896</v>
      </c>
      <c r="L104">
        <v>4.1313295224073697E-2</v>
      </c>
      <c r="M104">
        <v>1.9794919491698</v>
      </c>
      <c r="N104">
        <v>3.3785392727071803E-2</v>
      </c>
    </row>
    <row r="105" spans="1:14" x14ac:dyDescent="0.25">
      <c r="A105" t="s">
        <v>188</v>
      </c>
      <c r="B105" t="s">
        <v>75</v>
      </c>
      <c r="C105" t="s">
        <v>66</v>
      </c>
      <c r="D105" t="s">
        <v>37</v>
      </c>
      <c r="E105" t="s">
        <v>4</v>
      </c>
      <c r="F105">
        <v>12107114.111362901</v>
      </c>
      <c r="G105">
        <v>3.9036534819145898</v>
      </c>
      <c r="H105">
        <v>3.9036534819145898</v>
      </c>
      <c r="I105">
        <v>55248.158270880696</v>
      </c>
      <c r="J105">
        <v>7.0656716967379199E-3</v>
      </c>
      <c r="K105">
        <v>12559.5241763002</v>
      </c>
      <c r="L105">
        <v>3.1081221128430699E-2</v>
      </c>
      <c r="M105">
        <v>3.2063871160802702</v>
      </c>
      <c r="N105">
        <v>2.5529527003345501E-2</v>
      </c>
    </row>
    <row r="106" spans="1:14" x14ac:dyDescent="0.25">
      <c r="A106" t="s">
        <v>190</v>
      </c>
      <c r="B106" t="s">
        <v>76</v>
      </c>
      <c r="C106" t="s">
        <v>66</v>
      </c>
      <c r="D106" t="s">
        <v>34</v>
      </c>
      <c r="E106" t="s">
        <v>12</v>
      </c>
      <c r="F106">
        <v>3100740.6344250501</v>
      </c>
      <c r="G106">
        <v>7.49294189084799E-2</v>
      </c>
      <c r="H106">
        <v>7.49294189084799E-2</v>
      </c>
      <c r="I106">
        <v>90362.520197665697</v>
      </c>
      <c r="J106">
        <v>8.2920904313617694E-5</v>
      </c>
      <c r="K106">
        <v>19644.393798471599</v>
      </c>
      <c r="L106">
        <v>3.8142902080444798E-4</v>
      </c>
      <c r="M106">
        <v>5.9474643263783301E-2</v>
      </c>
      <c r="N106">
        <v>3.0275631752205401E-4</v>
      </c>
    </row>
    <row r="107" spans="1:14" x14ac:dyDescent="0.25">
      <c r="A107" t="s">
        <v>191</v>
      </c>
      <c r="B107" t="s">
        <v>76</v>
      </c>
      <c r="C107" t="s">
        <v>66</v>
      </c>
      <c r="D107" t="s">
        <v>35</v>
      </c>
      <c r="E107" t="s">
        <v>19</v>
      </c>
      <c r="F107">
        <v>15520841.237101899</v>
      </c>
      <c r="G107">
        <v>4.7154424068380003E-2</v>
      </c>
      <c r="H107">
        <v>4.7154424068380003E-2</v>
      </c>
      <c r="I107">
        <v>122895.724024788</v>
      </c>
      <c r="J107">
        <v>3.8369458695624403E-5</v>
      </c>
      <c r="K107">
        <v>30386.400926615901</v>
      </c>
      <c r="L107">
        <v>1.55182656156809E-4</v>
      </c>
      <c r="M107">
        <v>3.9409617205243899E-2</v>
      </c>
      <c r="N107">
        <v>1.29694916158117E-4</v>
      </c>
    </row>
    <row r="108" spans="1:14" x14ac:dyDescent="0.25">
      <c r="A108" t="s">
        <v>193</v>
      </c>
      <c r="B108" t="s">
        <v>76</v>
      </c>
      <c r="C108" t="s">
        <v>66</v>
      </c>
      <c r="D108" t="s">
        <v>36</v>
      </c>
      <c r="E108" t="s">
        <v>4</v>
      </c>
      <c r="F108">
        <v>3413727.1601690198</v>
      </c>
      <c r="G108">
        <v>0.40453486721545401</v>
      </c>
      <c r="H108">
        <v>0.40453486721545401</v>
      </c>
      <c r="I108">
        <v>24022.795647406401</v>
      </c>
      <c r="J108">
        <v>1.68396248776785E-3</v>
      </c>
      <c r="K108">
        <v>5859.0171354842896</v>
      </c>
      <c r="L108">
        <v>6.9044834288919804E-3</v>
      </c>
      <c r="M108">
        <v>0.340561282512854</v>
      </c>
      <c r="N108">
        <v>5.81260089598124E-3</v>
      </c>
    </row>
    <row r="109" spans="1:14" x14ac:dyDescent="0.25">
      <c r="A109" t="s">
        <v>192</v>
      </c>
      <c r="B109" t="s">
        <v>76</v>
      </c>
      <c r="C109" t="s">
        <v>66</v>
      </c>
      <c r="D109" t="s">
        <v>37</v>
      </c>
      <c r="E109" t="s">
        <v>4</v>
      </c>
      <c r="F109">
        <v>12107114.111362901</v>
      </c>
      <c r="G109">
        <v>0.65748064044164201</v>
      </c>
      <c r="H109">
        <v>0.65748064044164201</v>
      </c>
      <c r="I109">
        <v>55248.158270880696</v>
      </c>
      <c r="J109">
        <v>1.19004987861862E-3</v>
      </c>
      <c r="K109">
        <v>12559.5241763002</v>
      </c>
      <c r="L109">
        <v>5.2349167947166797E-3</v>
      </c>
      <c r="M109">
        <v>0.55473874599365502</v>
      </c>
      <c r="N109">
        <v>4.4168770902996901E-3</v>
      </c>
    </row>
    <row r="110" spans="1:14" x14ac:dyDescent="0.25">
      <c r="A110" t="s">
        <v>194</v>
      </c>
      <c r="B110" t="s">
        <v>75</v>
      </c>
      <c r="C110" t="s">
        <v>67</v>
      </c>
      <c r="D110" t="s">
        <v>34</v>
      </c>
      <c r="E110" t="s">
        <v>12</v>
      </c>
      <c r="F110">
        <v>3100740.6344250501</v>
      </c>
      <c r="G110">
        <v>0.55247930806996703</v>
      </c>
      <c r="H110">
        <v>0.55247930806996703</v>
      </c>
      <c r="I110">
        <v>90362.520197665697</v>
      </c>
      <c r="J110">
        <v>6.1140316456583096E-4</v>
      </c>
      <c r="K110">
        <v>19644.393798471599</v>
      </c>
      <c r="L110">
        <v>2.8124019185206501E-3</v>
      </c>
      <c r="M110">
        <v>0.44197803685242398</v>
      </c>
      <c r="N110">
        <v>2.2498939971708899E-3</v>
      </c>
    </row>
    <row r="111" spans="1:14" x14ac:dyDescent="0.25">
      <c r="A111" t="s">
        <v>195</v>
      </c>
      <c r="B111" t="s">
        <v>75</v>
      </c>
      <c r="C111" t="s">
        <v>67</v>
      </c>
      <c r="D111" t="s">
        <v>35</v>
      </c>
      <c r="E111" t="s">
        <v>19</v>
      </c>
      <c r="F111">
        <v>15520841.237101899</v>
      </c>
      <c r="G111">
        <v>0.34916127299877298</v>
      </c>
      <c r="H111">
        <v>0.34916127299877298</v>
      </c>
      <c r="I111">
        <v>122895.724024788</v>
      </c>
      <c r="J111">
        <v>2.8411181574417097E-4</v>
      </c>
      <c r="K111">
        <v>30386.400926615901</v>
      </c>
      <c r="L111">
        <v>1.14907084205861E-3</v>
      </c>
      <c r="M111">
        <v>0.29457002330562099</v>
      </c>
      <c r="N111">
        <v>9.6941399548112605E-4</v>
      </c>
    </row>
    <row r="112" spans="1:14" x14ac:dyDescent="0.25">
      <c r="A112" t="s">
        <v>197</v>
      </c>
      <c r="B112" t="s">
        <v>75</v>
      </c>
      <c r="C112" t="s">
        <v>67</v>
      </c>
      <c r="D112" t="s">
        <v>36</v>
      </c>
      <c r="E112" t="s">
        <v>4</v>
      </c>
      <c r="F112">
        <v>3413727.1601690198</v>
      </c>
      <c r="G112">
        <v>2.1163069623617701</v>
      </c>
      <c r="H112">
        <v>2.1163069623617701</v>
      </c>
      <c r="I112">
        <v>24022.795647406401</v>
      </c>
      <c r="J112">
        <v>8.8095781749292293E-3</v>
      </c>
      <c r="K112">
        <v>5859.0171354842896</v>
      </c>
      <c r="L112">
        <v>3.6120511570868499E-2</v>
      </c>
      <c r="M112">
        <v>1.7217484483263801</v>
      </c>
      <c r="N112">
        <v>2.9386301635795899E-2</v>
      </c>
    </row>
    <row r="113" spans="1:14" x14ac:dyDescent="0.25">
      <c r="A113" t="s">
        <v>196</v>
      </c>
      <c r="B113" t="s">
        <v>75</v>
      </c>
      <c r="C113" t="s">
        <v>67</v>
      </c>
      <c r="D113" t="s">
        <v>37</v>
      </c>
      <c r="E113" t="s">
        <v>4</v>
      </c>
      <c r="F113">
        <v>12107114.111362901</v>
      </c>
      <c r="G113">
        <v>3.6402340314134398</v>
      </c>
      <c r="H113">
        <v>3.6402340314134398</v>
      </c>
      <c r="I113">
        <v>55248.158270880696</v>
      </c>
      <c r="J113">
        <v>6.5888785171180596E-3</v>
      </c>
      <c r="K113">
        <v>12559.5241763002</v>
      </c>
      <c r="L113">
        <v>2.8983853052988701E-2</v>
      </c>
      <c r="M113">
        <v>3.0210526085514999</v>
      </c>
      <c r="N113">
        <v>2.4053877886968202E-2</v>
      </c>
    </row>
    <row r="114" spans="1:14" x14ac:dyDescent="0.25">
      <c r="A114" t="s">
        <v>198</v>
      </c>
      <c r="B114" t="s">
        <v>76</v>
      </c>
      <c r="C114" t="s">
        <v>67</v>
      </c>
      <c r="D114" t="s">
        <v>34</v>
      </c>
      <c r="E114" t="s">
        <v>12</v>
      </c>
      <c r="F114">
        <v>3100740.6344250501</v>
      </c>
      <c r="G114">
        <v>4.29356457378572E-2</v>
      </c>
      <c r="H114">
        <v>4.29356457378572E-2</v>
      </c>
      <c r="I114">
        <v>90362.520197665697</v>
      </c>
      <c r="J114">
        <v>4.7514882989027503E-5</v>
      </c>
      <c r="K114">
        <v>19644.393798471599</v>
      </c>
      <c r="L114">
        <v>2.1856437097691301E-4</v>
      </c>
      <c r="M114">
        <v>3.2587777367825498E-2</v>
      </c>
      <c r="N114">
        <v>1.6588843464521101E-4</v>
      </c>
    </row>
    <row r="115" spans="1:14" x14ac:dyDescent="0.25">
      <c r="A115" t="s">
        <v>199</v>
      </c>
      <c r="B115" t="s">
        <v>76</v>
      </c>
      <c r="C115" t="s">
        <v>67</v>
      </c>
      <c r="D115" t="s">
        <v>35</v>
      </c>
      <c r="E115" t="s">
        <v>19</v>
      </c>
      <c r="F115">
        <v>15520841.237101899</v>
      </c>
      <c r="G115">
        <v>2.68042907322039E-2</v>
      </c>
      <c r="H115">
        <v>2.68042907322039E-2</v>
      </c>
      <c r="I115">
        <v>122895.724024788</v>
      </c>
      <c r="J115">
        <v>2.1810596702939199E-5</v>
      </c>
      <c r="K115">
        <v>30386.400926615901</v>
      </c>
      <c r="L115">
        <v>8.8211469324508198E-5</v>
      </c>
      <c r="M115">
        <v>2.1519121153819199E-2</v>
      </c>
      <c r="N115">
        <v>7.0818262438478703E-5</v>
      </c>
    </row>
    <row r="116" spans="1:14" x14ac:dyDescent="0.25">
      <c r="A116" t="s">
        <v>201</v>
      </c>
      <c r="B116" t="s">
        <v>76</v>
      </c>
      <c r="C116" t="s">
        <v>67</v>
      </c>
      <c r="D116" t="s">
        <v>36</v>
      </c>
      <c r="E116" t="s">
        <v>4</v>
      </c>
      <c r="F116">
        <v>3413727.1601690198</v>
      </c>
      <c r="G116">
        <v>0.18553349318689399</v>
      </c>
      <c r="H116">
        <v>0.18553349318689399</v>
      </c>
      <c r="I116">
        <v>24022.795647406401</v>
      </c>
      <c r="J116">
        <v>7.7232265515660202E-4</v>
      </c>
      <c r="K116">
        <v>5859.0171354842896</v>
      </c>
      <c r="L116">
        <v>3.1666316874759998E-3</v>
      </c>
      <c r="M116">
        <v>0.146731140172181</v>
      </c>
      <c r="N116">
        <v>2.5043644143575802E-3</v>
      </c>
    </row>
    <row r="117" spans="1:14" x14ac:dyDescent="0.25">
      <c r="A117" t="s">
        <v>200</v>
      </c>
      <c r="B117" t="s">
        <v>76</v>
      </c>
      <c r="C117" t="s">
        <v>67</v>
      </c>
      <c r="D117" t="s">
        <v>37</v>
      </c>
      <c r="E117" t="s">
        <v>4</v>
      </c>
      <c r="F117">
        <v>12107114.111362901</v>
      </c>
      <c r="G117">
        <v>0.30864102400763199</v>
      </c>
      <c r="H117">
        <v>0.30864102400763199</v>
      </c>
      <c r="I117">
        <v>55248.158270880696</v>
      </c>
      <c r="J117">
        <v>5.5864490992508804E-4</v>
      </c>
      <c r="K117">
        <v>12559.5241763002</v>
      </c>
      <c r="L117">
        <v>2.4574260909504498E-3</v>
      </c>
      <c r="M117">
        <v>0.24561242152398699</v>
      </c>
      <c r="N117">
        <v>1.9555869957833E-3</v>
      </c>
    </row>
    <row r="118" spans="1:14" x14ac:dyDescent="0.25">
      <c r="A118" t="s">
        <v>202</v>
      </c>
      <c r="B118" t="s">
        <v>75</v>
      </c>
      <c r="C118" t="s">
        <v>68</v>
      </c>
      <c r="D118" t="s">
        <v>34</v>
      </c>
      <c r="E118" t="s">
        <v>12</v>
      </c>
      <c r="F118">
        <v>3100740.6344250501</v>
      </c>
      <c r="G118">
        <v>0.37905463617195001</v>
      </c>
      <c r="H118">
        <v>0.37905463617195001</v>
      </c>
      <c r="I118">
        <v>90362.520197665697</v>
      </c>
      <c r="J118">
        <v>4.1948214297562401E-4</v>
      </c>
      <c r="K118">
        <v>19644.393798471599</v>
      </c>
      <c r="L118">
        <v>1.9295817425602701E-3</v>
      </c>
      <c r="M118">
        <v>0.20770696681171999</v>
      </c>
      <c r="N118">
        <v>1.0573345705779901E-3</v>
      </c>
    </row>
    <row r="119" spans="1:14" x14ac:dyDescent="0.25">
      <c r="A119" t="s">
        <v>203</v>
      </c>
      <c r="B119" t="s">
        <v>75</v>
      </c>
      <c r="C119" t="s">
        <v>68</v>
      </c>
      <c r="D119" t="s">
        <v>35</v>
      </c>
      <c r="E119" t="s">
        <v>19</v>
      </c>
      <c r="F119">
        <v>15520841.237101899</v>
      </c>
      <c r="G119">
        <v>0.23303600458652299</v>
      </c>
      <c r="H119">
        <v>0.23303600458652299</v>
      </c>
      <c r="I119">
        <v>122895.724024788</v>
      </c>
      <c r="J119">
        <v>1.8962092166812801E-4</v>
      </c>
      <c r="K119">
        <v>30386.400926615901</v>
      </c>
      <c r="L119">
        <v>7.6690887199610202E-4</v>
      </c>
      <c r="M119">
        <v>0.13317616069959001</v>
      </c>
      <c r="N119">
        <v>4.3827553325981002E-4</v>
      </c>
    </row>
    <row r="120" spans="1:14" x14ac:dyDescent="0.25">
      <c r="A120" t="s">
        <v>205</v>
      </c>
      <c r="B120" t="s">
        <v>75</v>
      </c>
      <c r="C120" t="s">
        <v>68</v>
      </c>
      <c r="D120" t="s">
        <v>36</v>
      </c>
      <c r="E120" t="s">
        <v>4</v>
      </c>
      <c r="F120">
        <v>3413727.1601690198</v>
      </c>
      <c r="G120">
        <v>1.9370834662655501</v>
      </c>
      <c r="H120">
        <v>1.9370834662655501</v>
      </c>
      <c r="I120">
        <v>24022.795647406401</v>
      </c>
      <c r="J120">
        <v>8.0635222257101607E-3</v>
      </c>
      <c r="K120">
        <v>5859.0171354842896</v>
      </c>
      <c r="L120">
        <v>3.3061577078071502E-2</v>
      </c>
      <c r="M120">
        <v>1.1794769056634</v>
      </c>
      <c r="N120">
        <v>2.0130968699853698E-2</v>
      </c>
    </row>
    <row r="121" spans="1:14" x14ac:dyDescent="0.25">
      <c r="A121" t="s">
        <v>204</v>
      </c>
      <c r="B121" t="s">
        <v>75</v>
      </c>
      <c r="C121" t="s">
        <v>68</v>
      </c>
      <c r="D121" t="s">
        <v>37</v>
      </c>
      <c r="E121" t="s">
        <v>4</v>
      </c>
      <c r="F121">
        <v>12107114.111362901</v>
      </c>
      <c r="G121">
        <v>3.0364485690696301</v>
      </c>
      <c r="H121">
        <v>3.0364485690696301</v>
      </c>
      <c r="I121">
        <v>55248.158270880696</v>
      </c>
      <c r="J121">
        <v>5.4960177209563699E-3</v>
      </c>
      <c r="K121">
        <v>12559.5241763002</v>
      </c>
      <c r="L121">
        <v>2.4176461834433199E-2</v>
      </c>
      <c r="M121">
        <v>1.8414264782741601</v>
      </c>
      <c r="N121">
        <v>1.46615942803703E-2</v>
      </c>
    </row>
    <row r="122" spans="1:14" x14ac:dyDescent="0.25">
      <c r="A122" t="s">
        <v>206</v>
      </c>
      <c r="B122" t="s">
        <v>76</v>
      </c>
      <c r="C122" t="s">
        <v>68</v>
      </c>
      <c r="D122" t="s">
        <v>34</v>
      </c>
      <c r="E122" t="s">
        <v>12</v>
      </c>
      <c r="F122">
        <v>3100740.6344250501</v>
      </c>
      <c r="G122">
        <v>3.6620006221762702E-2</v>
      </c>
      <c r="H122">
        <v>3.6620006221762702E-2</v>
      </c>
      <c r="I122">
        <v>90362.520197665697</v>
      </c>
      <c r="J122">
        <v>4.0525658361074203E-5</v>
      </c>
      <c r="K122">
        <v>19644.393798471599</v>
      </c>
      <c r="L122">
        <v>1.86414539422498E-4</v>
      </c>
      <c r="M122">
        <v>1.7605963345306501E-2</v>
      </c>
      <c r="N122">
        <v>8.9623347637616304E-5</v>
      </c>
    </row>
    <row r="123" spans="1:14" x14ac:dyDescent="0.25">
      <c r="A123" t="s">
        <v>207</v>
      </c>
      <c r="B123" t="s">
        <v>76</v>
      </c>
      <c r="C123" t="s">
        <v>68</v>
      </c>
      <c r="D123" t="s">
        <v>35</v>
      </c>
      <c r="E123" t="s">
        <v>19</v>
      </c>
      <c r="F123">
        <v>15520841.237101899</v>
      </c>
      <c r="G123">
        <v>2.2807639611638598E-2</v>
      </c>
      <c r="H123">
        <v>2.2807639611638598E-2</v>
      </c>
      <c r="I123">
        <v>122895.724024788</v>
      </c>
      <c r="J123">
        <v>1.85585298370821E-5</v>
      </c>
      <c r="K123">
        <v>30386.400926615901</v>
      </c>
      <c r="L123">
        <v>7.5058706908790306E-5</v>
      </c>
      <c r="M123">
        <v>1.11105555501322E-2</v>
      </c>
      <c r="N123">
        <v>3.6564236669438202E-5</v>
      </c>
    </row>
    <row r="124" spans="1:14" x14ac:dyDescent="0.25">
      <c r="A124" t="s">
        <v>209</v>
      </c>
      <c r="B124" t="s">
        <v>76</v>
      </c>
      <c r="C124" t="s">
        <v>68</v>
      </c>
      <c r="D124" t="s">
        <v>36</v>
      </c>
      <c r="E124" t="s">
        <v>4</v>
      </c>
      <c r="F124">
        <v>3413727.1601690198</v>
      </c>
      <c r="G124">
        <v>0.197273607215669</v>
      </c>
      <c r="H124">
        <v>0.197273607215669</v>
      </c>
      <c r="I124">
        <v>24022.795647406401</v>
      </c>
      <c r="J124">
        <v>8.2119337861897505E-4</v>
      </c>
      <c r="K124">
        <v>5859.0171354842896</v>
      </c>
      <c r="L124">
        <v>3.3670085383589298E-3</v>
      </c>
      <c r="M124">
        <v>0.103786384829261</v>
      </c>
      <c r="N124">
        <v>1.7713958233829699E-3</v>
      </c>
    </row>
    <row r="125" spans="1:14" x14ac:dyDescent="0.25">
      <c r="A125" t="s">
        <v>208</v>
      </c>
      <c r="B125" t="s">
        <v>76</v>
      </c>
      <c r="C125" t="s">
        <v>68</v>
      </c>
      <c r="D125" t="s">
        <v>37</v>
      </c>
      <c r="E125" t="s">
        <v>4</v>
      </c>
      <c r="F125">
        <v>12107114.111362901</v>
      </c>
      <c r="G125">
        <v>0.31035838481656097</v>
      </c>
      <c r="H125">
        <v>0.31035838481656097</v>
      </c>
      <c r="I125">
        <v>55248.158270880696</v>
      </c>
      <c r="J125">
        <v>5.6175335889909698E-4</v>
      </c>
      <c r="K125">
        <v>12559.5241763002</v>
      </c>
      <c r="L125">
        <v>2.47109986381655E-3</v>
      </c>
      <c r="M125">
        <v>0.16050107342315301</v>
      </c>
      <c r="N125">
        <v>1.27792320131059E-3</v>
      </c>
    </row>
    <row r="126" spans="1:14" x14ac:dyDescent="0.25">
      <c r="A126" t="s">
        <v>210</v>
      </c>
      <c r="B126" t="s">
        <v>75</v>
      </c>
      <c r="C126" t="s">
        <v>69</v>
      </c>
      <c r="D126" t="s">
        <v>34</v>
      </c>
      <c r="E126" t="s">
        <v>12</v>
      </c>
      <c r="F126">
        <v>3100740.6344250501</v>
      </c>
      <c r="G126">
        <v>0.471406380597295</v>
      </c>
      <c r="H126">
        <v>0.471406380597295</v>
      </c>
      <c r="I126">
        <v>90362.520197665697</v>
      </c>
      <c r="J126">
        <v>5.2168352494607901E-4</v>
      </c>
      <c r="K126">
        <v>19644.393798471599</v>
      </c>
      <c r="L126">
        <v>2.3996993006420598E-3</v>
      </c>
      <c r="M126">
        <v>0.226554525449325</v>
      </c>
      <c r="N126">
        <v>1.15327827253672E-3</v>
      </c>
    </row>
    <row r="127" spans="1:14" x14ac:dyDescent="0.25">
      <c r="A127" t="s">
        <v>211</v>
      </c>
      <c r="B127" t="s">
        <v>75</v>
      </c>
      <c r="C127" t="s">
        <v>69</v>
      </c>
      <c r="D127" t="s">
        <v>35</v>
      </c>
      <c r="E127" t="s">
        <v>19</v>
      </c>
      <c r="F127">
        <v>15520841.237101899</v>
      </c>
      <c r="G127">
        <v>0.28590380479332</v>
      </c>
      <c r="H127">
        <v>0.28590380479332</v>
      </c>
      <c r="I127">
        <v>122895.724024788</v>
      </c>
      <c r="J127">
        <v>2.3263934287546999E-4</v>
      </c>
      <c r="K127">
        <v>30386.400926615901</v>
      </c>
      <c r="L127">
        <v>9.4089393964025703E-4</v>
      </c>
      <c r="M127">
        <v>0.14684155797812801</v>
      </c>
      <c r="N127">
        <v>4.83247615710579E-4</v>
      </c>
    </row>
    <row r="128" spans="1:14" x14ac:dyDescent="0.25">
      <c r="A128" t="s">
        <v>213</v>
      </c>
      <c r="B128" t="s">
        <v>75</v>
      </c>
      <c r="C128" t="s">
        <v>69</v>
      </c>
      <c r="D128" t="s">
        <v>36</v>
      </c>
      <c r="E128" t="s">
        <v>4</v>
      </c>
      <c r="F128">
        <v>3413727.1601690198</v>
      </c>
      <c r="G128">
        <v>2.4472920982466801</v>
      </c>
      <c r="H128">
        <v>2.4472920982466801</v>
      </c>
      <c r="I128">
        <v>24022.795647406401</v>
      </c>
      <c r="J128">
        <v>1.0187374251384799E-2</v>
      </c>
      <c r="K128">
        <v>5859.0171354842896</v>
      </c>
      <c r="L128">
        <v>4.1769669582036401E-2</v>
      </c>
      <c r="M128">
        <v>1.25241021045796</v>
      </c>
      <c r="N128">
        <v>2.1375773128788401E-2</v>
      </c>
    </row>
    <row r="129" spans="1:14" x14ac:dyDescent="0.25">
      <c r="A129" t="s">
        <v>212</v>
      </c>
      <c r="B129" t="s">
        <v>75</v>
      </c>
      <c r="C129" t="s">
        <v>69</v>
      </c>
      <c r="D129" t="s">
        <v>37</v>
      </c>
      <c r="E129" t="s">
        <v>4</v>
      </c>
      <c r="F129">
        <v>12107114.111362901</v>
      </c>
      <c r="G129">
        <v>4.0433060087970798</v>
      </c>
      <c r="H129">
        <v>4.0433060087970798</v>
      </c>
      <c r="I129">
        <v>55248.158270880696</v>
      </c>
      <c r="J129">
        <v>7.3184448773347703E-3</v>
      </c>
      <c r="K129">
        <v>12559.5241763002</v>
      </c>
      <c r="L129">
        <v>3.2193146428483199E-2</v>
      </c>
      <c r="M129">
        <v>1.9757631799908599</v>
      </c>
      <c r="N129">
        <v>1.5731194528206101E-2</v>
      </c>
    </row>
    <row r="130" spans="1:14" x14ac:dyDescent="0.25">
      <c r="A130" t="s">
        <v>214</v>
      </c>
      <c r="B130" t="s">
        <v>76</v>
      </c>
      <c r="C130" t="s">
        <v>69</v>
      </c>
      <c r="D130" t="s">
        <v>34</v>
      </c>
      <c r="E130" t="s">
        <v>12</v>
      </c>
      <c r="F130">
        <v>3100740.6344250501</v>
      </c>
      <c r="G130">
        <v>3.6041928399299497E-2</v>
      </c>
      <c r="H130">
        <v>3.6041928399299497E-2</v>
      </c>
      <c r="I130">
        <v>90362.520197665697</v>
      </c>
      <c r="J130">
        <v>3.9885926510746598E-5</v>
      </c>
      <c r="K130">
        <v>19644.393798471599</v>
      </c>
      <c r="L130">
        <v>1.83471827988419E-4</v>
      </c>
      <c r="M130">
        <v>1.43829139484814E-2</v>
      </c>
      <c r="N130">
        <v>7.3216379675714505E-5</v>
      </c>
    </row>
    <row r="131" spans="1:14" x14ac:dyDescent="0.25">
      <c r="A131" t="s">
        <v>215</v>
      </c>
      <c r="B131" t="s">
        <v>76</v>
      </c>
      <c r="C131" t="s">
        <v>69</v>
      </c>
      <c r="D131" t="s">
        <v>35</v>
      </c>
      <c r="E131" t="s">
        <v>19</v>
      </c>
      <c r="F131">
        <v>15520841.237101899</v>
      </c>
      <c r="G131">
        <v>2.1273350993186901E-2</v>
      </c>
      <c r="H131">
        <v>2.1273350993186901E-2</v>
      </c>
      <c r="I131">
        <v>122895.724024788</v>
      </c>
      <c r="J131">
        <v>1.7310082317344E-5</v>
      </c>
      <c r="K131">
        <v>30386.400926615901</v>
      </c>
      <c r="L131">
        <v>7.0009446148501403E-5</v>
      </c>
      <c r="M131">
        <v>9.2170024954630891E-3</v>
      </c>
      <c r="N131">
        <v>3.03326561040329E-5</v>
      </c>
    </row>
    <row r="132" spans="1:14" x14ac:dyDescent="0.25">
      <c r="A132" t="s">
        <v>217</v>
      </c>
      <c r="B132" t="s">
        <v>76</v>
      </c>
      <c r="C132" t="s">
        <v>69</v>
      </c>
      <c r="D132" t="s">
        <v>36</v>
      </c>
      <c r="E132" t="s">
        <v>4</v>
      </c>
      <c r="F132">
        <v>3413727.1601690198</v>
      </c>
      <c r="G132">
        <v>0.18563256873518599</v>
      </c>
      <c r="H132">
        <v>0.18563256873518599</v>
      </c>
      <c r="I132">
        <v>24022.795647406401</v>
      </c>
      <c r="J132">
        <v>7.7273507821404405E-4</v>
      </c>
      <c r="K132">
        <v>5859.0171354842896</v>
      </c>
      <c r="L132">
        <v>3.1683226801118101E-3</v>
      </c>
      <c r="M132">
        <v>8.0960318933394004E-2</v>
      </c>
      <c r="N132">
        <v>1.3818071710879501E-3</v>
      </c>
    </row>
    <row r="133" spans="1:14" x14ac:dyDescent="0.25">
      <c r="A133" t="s">
        <v>216</v>
      </c>
      <c r="B133" t="s">
        <v>76</v>
      </c>
      <c r="C133" t="s">
        <v>69</v>
      </c>
      <c r="D133" t="s">
        <v>37</v>
      </c>
      <c r="E133" t="s">
        <v>4</v>
      </c>
      <c r="F133">
        <v>12107114.111362901</v>
      </c>
      <c r="G133">
        <v>0.31358811180711699</v>
      </c>
      <c r="H133">
        <v>0.31358811180711699</v>
      </c>
      <c r="I133">
        <v>55248.158270880696</v>
      </c>
      <c r="J133">
        <v>5.6759921347893604E-4</v>
      </c>
      <c r="K133">
        <v>12559.5241763002</v>
      </c>
      <c r="L133">
        <v>2.49681522488612E-3</v>
      </c>
      <c r="M133">
        <v>0.127196380946661</v>
      </c>
      <c r="N133">
        <v>1.0127484063980701E-3</v>
      </c>
    </row>
    <row r="134" spans="1:14" x14ac:dyDescent="0.25">
      <c r="A134" t="s">
        <v>218</v>
      </c>
      <c r="B134" t="s">
        <v>75</v>
      </c>
      <c r="C134" t="s">
        <v>70</v>
      </c>
      <c r="D134" t="s">
        <v>34</v>
      </c>
      <c r="E134" t="s">
        <v>12</v>
      </c>
      <c r="F134">
        <v>3100740.6344250501</v>
      </c>
      <c r="G134">
        <v>0.68907608492276196</v>
      </c>
      <c r="H134">
        <v>0.68907608492276196</v>
      </c>
      <c r="I134">
        <v>90362.520197665697</v>
      </c>
      <c r="J134">
        <v>7.6256846689913603E-4</v>
      </c>
      <c r="K134">
        <v>19644.393798471599</v>
      </c>
      <c r="L134">
        <v>3.5077492947447101E-3</v>
      </c>
      <c r="M134">
        <v>0.50371752075093401</v>
      </c>
      <c r="N134">
        <v>2.5641795105437399E-3</v>
      </c>
    </row>
    <row r="135" spans="1:14" x14ac:dyDescent="0.25">
      <c r="A135" t="s">
        <v>219</v>
      </c>
      <c r="B135" t="s">
        <v>75</v>
      </c>
      <c r="C135" t="s">
        <v>70</v>
      </c>
      <c r="D135" t="s">
        <v>35</v>
      </c>
      <c r="E135" t="s">
        <v>19</v>
      </c>
      <c r="F135">
        <v>15520841.237101899</v>
      </c>
      <c r="G135">
        <v>0.44169180562599197</v>
      </c>
      <c r="H135">
        <v>0.44169180562599197</v>
      </c>
      <c r="I135">
        <v>122895.724024788</v>
      </c>
      <c r="J135">
        <v>3.5940372143208199E-4</v>
      </c>
      <c r="K135">
        <v>30386.400926615901</v>
      </c>
      <c r="L135">
        <v>1.4535838143276299E-3</v>
      </c>
      <c r="M135">
        <v>0.34089822987569002</v>
      </c>
      <c r="N135">
        <v>1.1218776145913701E-3</v>
      </c>
    </row>
    <row r="136" spans="1:14" x14ac:dyDescent="0.25">
      <c r="A136" t="s">
        <v>221</v>
      </c>
      <c r="B136" t="s">
        <v>75</v>
      </c>
      <c r="C136" t="s">
        <v>70</v>
      </c>
      <c r="D136" t="s">
        <v>36</v>
      </c>
      <c r="E136" t="s">
        <v>4</v>
      </c>
      <c r="F136">
        <v>3413727.1601690198</v>
      </c>
      <c r="G136">
        <v>2.5453936248543099</v>
      </c>
      <c r="H136">
        <v>2.5453936248543099</v>
      </c>
      <c r="I136">
        <v>24022.795647406401</v>
      </c>
      <c r="J136">
        <v>1.05957427362502E-2</v>
      </c>
      <c r="K136">
        <v>5859.0171354842896</v>
      </c>
      <c r="L136">
        <v>4.3444037899095803E-2</v>
      </c>
      <c r="M136">
        <v>1.9989560011973699</v>
      </c>
      <c r="N136">
        <v>3.41175995047188E-2</v>
      </c>
    </row>
    <row r="137" spans="1:14" x14ac:dyDescent="0.25">
      <c r="A137" t="s">
        <v>220</v>
      </c>
      <c r="B137" t="s">
        <v>75</v>
      </c>
      <c r="C137" t="s">
        <v>70</v>
      </c>
      <c r="D137" t="s">
        <v>37</v>
      </c>
      <c r="E137" t="s">
        <v>4</v>
      </c>
      <c r="F137">
        <v>12107114.111362901</v>
      </c>
      <c r="G137">
        <v>4.3020902534192498</v>
      </c>
      <c r="H137">
        <v>4.3020902534192498</v>
      </c>
      <c r="I137">
        <v>55248.158270880696</v>
      </c>
      <c r="J137">
        <v>7.7868482643822798E-3</v>
      </c>
      <c r="K137">
        <v>12559.5241763002</v>
      </c>
      <c r="L137">
        <v>3.42536086003742E-2</v>
      </c>
      <c r="M137">
        <v>3.3994258224583902</v>
      </c>
      <c r="N137">
        <v>2.7066517606400199E-2</v>
      </c>
    </row>
    <row r="138" spans="1:14" x14ac:dyDescent="0.25">
      <c r="A138" t="s">
        <v>222</v>
      </c>
      <c r="B138" t="s">
        <v>76</v>
      </c>
      <c r="C138" t="s">
        <v>70</v>
      </c>
      <c r="D138" t="s">
        <v>34</v>
      </c>
      <c r="E138" t="s">
        <v>12</v>
      </c>
      <c r="F138">
        <v>3100740.6344250501</v>
      </c>
      <c r="G138">
        <v>4.2517741653280101E-2</v>
      </c>
      <c r="H138">
        <v>4.2517741653280101E-2</v>
      </c>
      <c r="I138">
        <v>90362.520197665697</v>
      </c>
      <c r="J138">
        <v>4.7052407967676903E-5</v>
      </c>
      <c r="K138">
        <v>19644.393798471599</v>
      </c>
      <c r="L138">
        <v>2.1643702569528001E-4</v>
      </c>
      <c r="M138">
        <v>2.7867250466658101E-2</v>
      </c>
      <c r="N138">
        <v>1.41858541182504E-4</v>
      </c>
    </row>
    <row r="139" spans="1:14" x14ac:dyDescent="0.25">
      <c r="A139" t="s">
        <v>223</v>
      </c>
      <c r="B139" t="s">
        <v>76</v>
      </c>
      <c r="C139" t="s">
        <v>70</v>
      </c>
      <c r="D139" t="s">
        <v>35</v>
      </c>
      <c r="E139" t="s">
        <v>19</v>
      </c>
      <c r="F139">
        <v>15520841.237101899</v>
      </c>
      <c r="G139">
        <v>2.6120330104360701E-2</v>
      </c>
      <c r="H139">
        <v>2.6120330104360701E-2</v>
      </c>
      <c r="I139">
        <v>122895.724024788</v>
      </c>
      <c r="J139">
        <v>2.1254059334962701E-5</v>
      </c>
      <c r="K139">
        <v>30386.400926615901</v>
      </c>
      <c r="L139">
        <v>8.5960591935326801E-5</v>
      </c>
      <c r="M139">
        <v>1.84260057803298E-2</v>
      </c>
      <c r="N139">
        <v>6.0638987239157399E-5</v>
      </c>
    </row>
    <row r="140" spans="1:14" x14ac:dyDescent="0.25">
      <c r="A140" t="s">
        <v>225</v>
      </c>
      <c r="B140" t="s">
        <v>76</v>
      </c>
      <c r="C140" t="s">
        <v>70</v>
      </c>
      <c r="D140" t="s">
        <v>36</v>
      </c>
      <c r="E140" t="s">
        <v>4</v>
      </c>
      <c r="F140">
        <v>3413727.1601690198</v>
      </c>
      <c r="G140">
        <v>0.18414794229887399</v>
      </c>
      <c r="H140">
        <v>0.18414794229887399</v>
      </c>
      <c r="I140">
        <v>24022.795647406401</v>
      </c>
      <c r="J140">
        <v>7.6655500467846295E-4</v>
      </c>
      <c r="K140">
        <v>5859.0171354842896</v>
      </c>
      <c r="L140">
        <v>3.14298350799503E-3</v>
      </c>
      <c r="M140">
        <v>0.13327816821458199</v>
      </c>
      <c r="N140">
        <v>2.2747530026393402E-3</v>
      </c>
    </row>
    <row r="141" spans="1:14" x14ac:dyDescent="0.25">
      <c r="A141" t="s">
        <v>224</v>
      </c>
      <c r="B141" t="s">
        <v>76</v>
      </c>
      <c r="C141" t="s">
        <v>70</v>
      </c>
      <c r="D141" t="s">
        <v>37</v>
      </c>
      <c r="E141" t="s">
        <v>4</v>
      </c>
      <c r="F141">
        <v>12107114.111362901</v>
      </c>
      <c r="G141">
        <v>0.30077617606742602</v>
      </c>
      <c r="H141">
        <v>0.30077617606742602</v>
      </c>
      <c r="I141">
        <v>55248.158270880696</v>
      </c>
      <c r="J141">
        <v>5.4440941649624996E-4</v>
      </c>
      <c r="K141">
        <v>12559.5241763002</v>
      </c>
      <c r="L141">
        <v>2.3948055025443601E-3</v>
      </c>
      <c r="M141">
        <v>0.21637362651397099</v>
      </c>
      <c r="N141">
        <v>1.72278522240729E-3</v>
      </c>
    </row>
  </sheetData>
  <sheetProtection algorithmName="SHA-512" hashValue="cW9DNRM735DnIzvD6uS5Sm0/hafCZkVfGp1wkhMAIsCWCte9W3i+yLW9FRz4Embt2TisXwJPyHStUT6bYHqVZg==" saltValue="aqdsctJvplxV99EuLy6pxw==" spinCount="100000"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21"/>
  <sheetViews>
    <sheetView workbookViewId="0">
      <selection activeCell="B14" sqref="B14"/>
    </sheetView>
  </sheetViews>
  <sheetFormatPr defaultRowHeight="15" x14ac:dyDescent="0.25"/>
  <cols>
    <col min="1" max="1" width="22.42578125" bestFit="1" customWidth="1"/>
    <col min="2" max="2" width="32.28515625" bestFit="1" customWidth="1"/>
    <col min="4" max="4" width="8.28515625" bestFit="1" customWidth="1"/>
    <col min="5" max="5" width="22.42578125" bestFit="1" customWidth="1"/>
    <col min="6" max="6" width="22.42578125" customWidth="1"/>
    <col min="7" max="7" width="12" bestFit="1" customWidth="1"/>
    <col min="8" max="8" width="13.42578125" bestFit="1" customWidth="1"/>
  </cols>
  <sheetData>
    <row r="1" spans="1:2" ht="15.75" thickBot="1" x14ac:dyDescent="0.3">
      <c r="A1" s="24" t="s">
        <v>24</v>
      </c>
      <c r="B1" s="21" t="s">
        <v>4</v>
      </c>
    </row>
    <row r="2" spans="1:2" ht="15.75" thickBot="1" x14ac:dyDescent="0.3">
      <c r="A2" s="24" t="s">
        <v>25</v>
      </c>
      <c r="B2" s="21" t="s">
        <v>6</v>
      </c>
    </row>
    <row r="3" spans="1:2" ht="15.75" thickBot="1" x14ac:dyDescent="0.3">
      <c r="A3" s="24" t="s">
        <v>26</v>
      </c>
      <c r="B3" s="21" t="s">
        <v>8</v>
      </c>
    </row>
    <row r="4" spans="1:2" ht="45.75" thickBot="1" x14ac:dyDescent="0.3">
      <c r="A4" s="24" t="s">
        <v>27</v>
      </c>
      <c r="B4" s="22" t="s">
        <v>10</v>
      </c>
    </row>
    <row r="5" spans="1:2" ht="15.75" thickBot="1" x14ac:dyDescent="0.3">
      <c r="A5" s="24" t="s">
        <v>28</v>
      </c>
      <c r="B5" s="23" t="s">
        <v>12</v>
      </c>
    </row>
    <row r="6" spans="1:2" ht="15.75" thickBot="1" x14ac:dyDescent="0.3">
      <c r="A6" s="24" t="s">
        <v>29</v>
      </c>
      <c r="B6" s="23" t="s">
        <v>13</v>
      </c>
    </row>
    <row r="7" spans="1:2" ht="15.75" thickBot="1" x14ac:dyDescent="0.3">
      <c r="A7" s="24" t="s">
        <v>30</v>
      </c>
      <c r="B7" s="23" t="s">
        <v>13</v>
      </c>
    </row>
    <row r="8" spans="1:2" ht="15.75" thickBot="1" x14ac:dyDescent="0.3">
      <c r="A8" s="24" t="s">
        <v>31</v>
      </c>
      <c r="B8" s="23" t="s">
        <v>13</v>
      </c>
    </row>
    <row r="9" spans="1:2" ht="15.75" thickBot="1" x14ac:dyDescent="0.3">
      <c r="A9" s="24" t="s">
        <v>32</v>
      </c>
      <c r="B9" s="23" t="s">
        <v>13</v>
      </c>
    </row>
    <row r="10" spans="1:2" ht="15.75" thickBot="1" x14ac:dyDescent="0.3">
      <c r="A10" s="25" t="s">
        <v>33</v>
      </c>
      <c r="B10" s="23" t="s">
        <v>13</v>
      </c>
    </row>
    <row r="11" spans="1:2" ht="15.75" thickBot="1" x14ac:dyDescent="0.3">
      <c r="A11" s="6" t="s">
        <v>34</v>
      </c>
      <c r="B11" s="21" t="s">
        <v>12</v>
      </c>
    </row>
    <row r="12" spans="1:2" ht="15.75" thickBot="1" x14ac:dyDescent="0.3">
      <c r="A12" s="6" t="s">
        <v>35</v>
      </c>
      <c r="B12" s="21" t="s">
        <v>19</v>
      </c>
    </row>
    <row r="13" spans="1:2" ht="15.75" thickBot="1" x14ac:dyDescent="0.3">
      <c r="A13" s="6" t="s">
        <v>36</v>
      </c>
      <c r="B13" s="21" t="s">
        <v>4</v>
      </c>
    </row>
    <row r="14" spans="1:2" ht="15.75" thickBot="1" x14ac:dyDescent="0.3">
      <c r="A14" s="6" t="s">
        <v>37</v>
      </c>
      <c r="B14" s="21" t="s">
        <v>4</v>
      </c>
    </row>
    <row r="16" spans="1:2" x14ac:dyDescent="0.25">
      <c r="A16" s="12" t="s">
        <v>42</v>
      </c>
      <c r="B16" s="12" t="s">
        <v>65</v>
      </c>
    </row>
    <row r="17" spans="1:2" x14ac:dyDescent="0.25">
      <c r="A17" s="13" t="s">
        <v>54</v>
      </c>
      <c r="B17" s="13" t="s">
        <v>66</v>
      </c>
    </row>
    <row r="18" spans="1:2" x14ac:dyDescent="0.25">
      <c r="A18" s="13" t="s">
        <v>55</v>
      </c>
      <c r="B18" s="13" t="s">
        <v>67</v>
      </c>
    </row>
    <row r="19" spans="1:2" x14ac:dyDescent="0.25">
      <c r="A19" s="13" t="s">
        <v>56</v>
      </c>
      <c r="B19" s="13" t="s">
        <v>68</v>
      </c>
    </row>
    <row r="20" spans="1:2" x14ac:dyDescent="0.25">
      <c r="A20" s="13" t="s">
        <v>57</v>
      </c>
      <c r="B20" s="13" t="s">
        <v>69</v>
      </c>
    </row>
    <row r="21" spans="1:2" x14ac:dyDescent="0.25">
      <c r="A21" s="13" t="s">
        <v>58</v>
      </c>
      <c r="B21" s="13" t="s">
        <v>70</v>
      </c>
    </row>
  </sheetData>
  <sheetProtection algorithmName="SHA-512" hashValue="2Cy6o1dhboUT6QQuqWxyFJle0WdISwR/DNCdC/bArAQtsCk1K+yW/5MeyBy4uQMd8yKIE2+LqIHJjMVsgP8Nzw==" saltValue="JnJNUaAFMVirAYjw04qm1Q=="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DisplayOn xmlns="81db27be-7907-4eda-b228-c94cb1826d27"/>
    <scRollupDescription xmlns="76bdb9c2-3652-4bd5-b330-1eb3d8127efd" xsi:nil="true"/>
    <scGroupBy xmlns="daa912b4-bd40-4aee-b24a-18038b7ec46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T Document" ma:contentTypeID="0x01010003207965D936FC419890337BDD8E025F0100A68A073CC0D26840B6B8294E4A32C1DA" ma:contentTypeVersion="4" ma:contentTypeDescription="" ma:contentTypeScope="" ma:versionID="1fab8060a8b80f3ae79d2f4f57ba5155">
  <xsd:schema xmlns:xsd="http://www.w3.org/2001/XMLSchema" xmlns:xs="http://www.w3.org/2001/XMLSchema" xmlns:p="http://schemas.microsoft.com/office/2006/metadata/properties" xmlns:ns2="daa912b4-bd40-4aee-b24a-18038b7ec462" xmlns:ns3="76bdb9c2-3652-4bd5-b330-1eb3d8127efd" xmlns:ns4="81db27be-7907-4eda-b228-c94cb1826d27" targetNamespace="http://schemas.microsoft.com/office/2006/metadata/properties" ma:root="true" ma:fieldsID="c03cccf0fb4e9c4fbc955c38933e248f" ns2:_="" ns3:_="" ns4:_="">
    <xsd:import namespace="daa912b4-bd40-4aee-b24a-18038b7ec462"/>
    <xsd:import namespace="76bdb9c2-3652-4bd5-b330-1eb3d8127efd"/>
    <xsd:import namespace="81db27be-7907-4eda-b228-c94cb1826d27"/>
    <xsd:element name="properties">
      <xsd:complexType>
        <xsd:sequence>
          <xsd:element name="documentManagement">
            <xsd:complexType>
              <xsd:all>
                <xsd:element ref="ns2:scGroupBy" minOccurs="0"/>
                <xsd:element ref="ns3:scRollupDescription" minOccurs="0"/>
                <xsd:element ref="ns4:lcDisplay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a912b4-bd40-4aee-b24a-18038b7ec462" elementFormDefault="qualified">
    <xsd:import namespace="http://schemas.microsoft.com/office/2006/documentManagement/types"/>
    <xsd:import namespace="http://schemas.microsoft.com/office/infopath/2007/PartnerControls"/>
    <xsd:element name="scGroupBy" ma:index="2" nillable="true" ma:displayName="Group By" ma:internalName="scGroupB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bdb9c2-3652-4bd5-b330-1eb3d8127efd" elementFormDefault="qualified">
    <xsd:import namespace="http://schemas.microsoft.com/office/2006/documentManagement/types"/>
    <xsd:import namespace="http://schemas.microsoft.com/office/infopath/2007/PartnerControls"/>
    <xsd:element name="scRollupDescription" ma:index="3" nillable="true" ma:displayName="Rollup Description" ma:internalName="scRollup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db27be-7907-4eda-b228-c94cb1826d27" elementFormDefault="qualified">
    <xsd:import namespace="http://schemas.microsoft.com/office/2006/documentManagement/types"/>
    <xsd:import namespace="http://schemas.microsoft.com/office/infopath/2007/PartnerControls"/>
    <xsd:element name="lcDisplayOn" ma:index="12" nillable="true" ma:displayName="Display On" ma:list="{dd979491-ac5d-499f-b08f-3bc972ec6f2c}" ma:internalName="lcDisplayOn" ma:showField="Titl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F0DD51-3AA5-4CB8-8C50-C1D8488B408F}"/>
</file>

<file path=customXml/itemProps2.xml><?xml version="1.0" encoding="utf-8"?>
<ds:datastoreItem xmlns:ds="http://schemas.openxmlformats.org/officeDocument/2006/customXml" ds:itemID="{853810D8-F5B7-4E9A-B053-2E38F3AFAB7A}"/>
</file>

<file path=customXml/itemProps3.xml><?xml version="1.0" encoding="utf-8"?>
<ds:datastoreItem xmlns:ds="http://schemas.openxmlformats.org/officeDocument/2006/customXml" ds:itemID="{E5E21945-D099-42AB-A46A-9D24C61482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Health Incidences</vt:lpstr>
      <vt:lpstr>Health Incidences RAW</vt:lpstr>
      <vt:lpstr>Linear Model NCA</vt:lpstr>
      <vt:lpstr>Linear Model 5AirDistricts</vt:lpstr>
      <vt:lpstr>Low2x</vt:lpstr>
      <vt:lpstr>High8x</vt:lpstr>
      <vt:lpstr>Crossref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Friant Strategic Area Tool 6-16-2020</dc:title>
  <dc:creator>Marco Antonio Rodriguez</dc:creator>
  <cp:lastModifiedBy>Karen Huss</cp:lastModifiedBy>
  <cp:lastPrinted>2020-04-27T16:32:03Z</cp:lastPrinted>
  <dcterms:created xsi:type="dcterms:W3CDTF">2019-11-26T17:20:02Z</dcterms:created>
  <dcterms:modified xsi:type="dcterms:W3CDTF">2020-06-17T20:52:30Z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0x01010003207965D936FC419890337BDD8E025F0100A68A073CC0D26840B6B8294E4A32C1DA</vt:lpwstr>
  </property>
  <property fmtid="{D5CDD505-2E9C-101B-9397-08002B2CF9AE}" pid="3" name="scEntity">
    <vt:lpwstr>11;#CEQA and Land Use Planning|89aa2607-849f-4105-920f-3c3cacdcb1b4</vt:lpwstr>
  </property>
  <property fmtid="{D5CDD505-2E9C-101B-9397-08002B2CF9AE}" pid="4" name="TaxCatchAll">
    <vt:lpwstr>11;#CEQA and Land Use Planning|89aa2607-849f-4105-920f-3c3cacdcb1b4</vt:lpwstr>
  </property>
  <property fmtid="{D5CDD505-2E9C-101B-9397-08002B2CF9AE}" pid="5" name="c700ff25e99e4baaab6915db9322d896">
    <vt:lpwstr>CEQA and Land Use Planning|89aa2607-849f-4105-920f-3c3cacdcb1b4</vt:lpwstr>
  </property>
</Properties>
</file>